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rojekti\8721_Solski_kare\02_PZI\10_Nacrt_KA\popis\ZADNJI_210401\"/>
    </mc:Choice>
  </mc:AlternateContent>
  <bookViews>
    <workbookView xWindow="0" yWindow="0" windowWidth="28800" windowHeight="14235" tabRatio="935"/>
  </bookViews>
  <sheets>
    <sheet name="REKAPITULACIJA" sheetId="16" r:id="rId1"/>
    <sheet name="REKAPITULACIJA-PZI" sheetId="1" r:id="rId2"/>
    <sheet name="REKAPITULACIJA-vzdrzevanje" sheetId="14" r:id="rId3"/>
    <sheet name="SPLOŠNE OPOMBE" sheetId="12" r:id="rId4"/>
    <sheet name="GO dela" sheetId="2" r:id="rId5"/>
    <sheet name="zasaditvena dela" sheetId="4" r:id="rId6"/>
    <sheet name="Urbana oprema" sheetId="5" r:id="rId7"/>
    <sheet name="rekap - VODOVOD" sheetId="6" r:id="rId8"/>
    <sheet name="javni vodovod" sheetId="7" r:id="rId9"/>
    <sheet name="priključek pitnik 1" sheetId="8" r:id="rId10"/>
    <sheet name="priključek pitnik 2" sheetId="9" r:id="rId11"/>
    <sheet name="JR" sheetId="10" r:id="rId12"/>
    <sheet name="kanalizacija" sheetId="11" r:id="rId13"/>
    <sheet name="vzdrževanje-vegetacije" sheetId="15" r:id="rId14"/>
  </sheets>
  <externalReferences>
    <externalReference r:id="rId15"/>
  </externalReferences>
  <definedNames>
    <definedName name="Excel_BuiltIn_Print_Area" localSheetId="4">'GO dela'!$A$8:$G$194</definedName>
    <definedName name="Excel_BuiltIn_Print_Area" localSheetId="0">REKAPITULACIJA!$A$16:$E$157</definedName>
    <definedName name="Excel_BuiltIn_Print_Area" localSheetId="1">'REKAPITULACIJA-PZI'!$A$16:$E$177</definedName>
    <definedName name="Excel_BuiltIn_Print_Area" localSheetId="2">'REKAPITULACIJA-vzdrzevanje'!$A$16:$E$148</definedName>
    <definedName name="Izm_11.005" localSheetId="8">#REF!</definedName>
    <definedName name="Izm_11.005" localSheetId="9">#REF!</definedName>
    <definedName name="Izm_11.005" localSheetId="10">#REF!</definedName>
    <definedName name="Izm_11.005" localSheetId="0">#REF!</definedName>
    <definedName name="Izm_11.005" localSheetId="2">#REF!</definedName>
    <definedName name="Izm_11.005" localSheetId="13">#REF!</definedName>
    <definedName name="Izm_11.005">#REF!</definedName>
    <definedName name="Izm_11.006" localSheetId="8">#REF!</definedName>
    <definedName name="Izm_11.006" localSheetId="9">#REF!</definedName>
    <definedName name="Izm_11.006" localSheetId="10">#REF!</definedName>
    <definedName name="Izm_11.006" localSheetId="0">#REF!</definedName>
    <definedName name="Izm_11.006" localSheetId="2">#REF!</definedName>
    <definedName name="Izm_11.006" localSheetId="13">#REF!</definedName>
    <definedName name="Izm_11.006">#REF!</definedName>
    <definedName name="Izm_11.007" localSheetId="8">#REF!</definedName>
    <definedName name="Izm_11.007" localSheetId="9">#REF!</definedName>
    <definedName name="Izm_11.007" localSheetId="10">#REF!</definedName>
    <definedName name="Izm_11.007" localSheetId="0">#REF!</definedName>
    <definedName name="Izm_11.007" localSheetId="2">#REF!</definedName>
    <definedName name="Izm_11.007" localSheetId="13">#REF!</definedName>
    <definedName name="Izm_11.007">#REF!</definedName>
    <definedName name="Izm_11.009" localSheetId="8">#REF!</definedName>
    <definedName name="Izm_11.009" localSheetId="9">#REF!</definedName>
    <definedName name="Izm_11.009" localSheetId="10">#REF!</definedName>
    <definedName name="Izm_11.009" localSheetId="0">#REF!</definedName>
    <definedName name="Izm_11.009" localSheetId="2">#REF!</definedName>
    <definedName name="Izm_11.009" localSheetId="13">#REF!</definedName>
    <definedName name="Izm_11.009">#REF!</definedName>
    <definedName name="_xlnm.Print_Area" localSheetId="4">'GO dela'!$A$1:$N$194</definedName>
    <definedName name="_xlnm.Print_Area" localSheetId="8">'javni vodovod'!$A$1:$I$168</definedName>
    <definedName name="_xlnm.Print_Area" localSheetId="11">JR!$A$1:$M$148</definedName>
    <definedName name="_xlnm.Print_Area" localSheetId="12">kanalizacija!$A$1:$H$148</definedName>
    <definedName name="_xlnm.Print_Area" localSheetId="9">'priključek pitnik 1'!$A$1:$N$134</definedName>
    <definedName name="_xlnm.Print_Area" localSheetId="10">'priključek pitnik 2'!$A$1:$H$121</definedName>
    <definedName name="_xlnm.Print_Area" localSheetId="7">'rekap - VODOVOD'!$A$1:$K$52</definedName>
    <definedName name="_xlnm.Print_Area" localSheetId="0">REKAPITULACIJA!$A$1:$I$36</definedName>
    <definedName name="_xlnm.Print_Area" localSheetId="1">'REKAPITULACIJA-PZI'!$A$1:$I$56</definedName>
    <definedName name="_xlnm.Print_Area" localSheetId="2">'REKAPITULACIJA-vzdrzevanje'!$A$1:$E$42</definedName>
    <definedName name="_xlnm.Print_Area" localSheetId="3">'SPLOŠNE OPOMBE'!$A$1:$B$45</definedName>
    <definedName name="_xlnm.Print_Area" localSheetId="6">'Urbana oprema'!$A$1:$H$66</definedName>
    <definedName name="_xlnm.Print_Area" localSheetId="5">'zasaditvena dela'!$A$1:$K$143</definedName>
    <definedName name="_xlnm.Print_Titles" localSheetId="7">'rekap - VODOVOD'!$1:$3</definedName>
    <definedName name="_xlnm.Print_Titles" localSheetId="6">'Urbana oprema'!$5:$5</definedName>
    <definedName name="s_Prip_del" localSheetId="8">'javni vodovod'!#REF!</definedName>
    <definedName name="s_Prip_del" localSheetId="9">'priključek pitnik 1'!#REF!</definedName>
    <definedName name="s_Prip_del" localSheetId="10">'priključek pitnik 2'!#REF!</definedName>
    <definedName name="s_Prip_del" localSheetId="0">#REF!</definedName>
    <definedName name="s_Prip_del" localSheetId="2">#REF!</definedName>
    <definedName name="s_Prip_del" localSheetId="13">#REF!</definedName>
    <definedName name="s_Prip_del">#REF!</definedName>
    <definedName name="skA">'[1]STRUŠKA II'!$H$27</definedName>
    <definedName name="SU_MONTDELA" localSheetId="8">'javni vodovod'!$G$121</definedName>
    <definedName name="SU_MONTDELA" localSheetId="9">'priključek pitnik 1'!$G$84</definedName>
    <definedName name="SU_MONTDELA" localSheetId="10">'priključek pitnik 2'!$G$87</definedName>
    <definedName name="SU_MONTDELA" localSheetId="0">#REF!</definedName>
    <definedName name="SU_MONTDELA" localSheetId="2">#REF!</definedName>
    <definedName name="SU_MONTDELA" localSheetId="13">#REF!</definedName>
    <definedName name="SU_MONTDELA">#REF!</definedName>
    <definedName name="SU_NABAVAMAT" localSheetId="8">'javni vodovod'!$G$159</definedName>
    <definedName name="SU_NABAVAMAT" localSheetId="9">'priključek pitnik 1'!$G$123</definedName>
    <definedName name="SU_NABAVAMAT" localSheetId="10">'priključek pitnik 2'!$G$112</definedName>
    <definedName name="SU_NABAVAMAT" localSheetId="0">#REF!</definedName>
    <definedName name="SU_NABAVAMAT" localSheetId="2">#REF!</definedName>
    <definedName name="SU_NABAVAMAT" localSheetId="13">#REF!</definedName>
    <definedName name="SU_NABAVAMAT">#REF!</definedName>
    <definedName name="SU_ZAKLJDELA" localSheetId="8">'javni vodovod'!$G$168</definedName>
    <definedName name="SU_ZAKLJDELA" localSheetId="9">'priključek pitnik 1'!$G$133</definedName>
    <definedName name="SU_ZAKLJDELA" localSheetId="10">'priključek pitnik 2'!$G$121</definedName>
    <definedName name="SU_ZAKLJDELA" localSheetId="0">#REF!</definedName>
    <definedName name="SU_ZAKLJDELA" localSheetId="2">#REF!</definedName>
    <definedName name="SU_ZAKLJDELA" localSheetId="13">#REF!</definedName>
    <definedName name="SU_ZAKLJDELA">#REF!</definedName>
    <definedName name="SU_ZAKLJUČDELA" localSheetId="8">'javni vodovod'!#REF!</definedName>
    <definedName name="SU_ZAKLJUČDELA" localSheetId="0">#REF!</definedName>
    <definedName name="SU_ZAKLJUČDELA" localSheetId="2">#REF!</definedName>
    <definedName name="SU_ZAKLJUČDELA" localSheetId="13">#REF!</definedName>
    <definedName name="SU_ZAKLJUČDELA">#REF!</definedName>
    <definedName name="SU_ZEMDELA" localSheetId="8">'javni vodovod'!$G$88</definedName>
    <definedName name="SU_ZEMDELA" localSheetId="9">'priključek pitnik 1'!$G$56</definedName>
    <definedName name="SU_ZEMDELA" localSheetId="10">'priključek pitnik 2'!$G$64</definedName>
    <definedName name="SU_ZEMDELA" localSheetId="0">#REF!</definedName>
    <definedName name="SU_ZEMDELA" localSheetId="2">#REF!</definedName>
    <definedName name="SU_ZEMDELA" localSheetId="13">#REF!</definedName>
    <definedName name="SU_ZEMDELA">#REF!</definedName>
    <definedName name="Sub_11" localSheetId="8">'javni vodovod'!#REF!</definedName>
    <definedName name="Sub_11" localSheetId="9">'priključek pitnik 1'!#REF!</definedName>
    <definedName name="Sub_11" localSheetId="10">'priključek pitnik 2'!#REF!</definedName>
    <definedName name="Sub_11" localSheetId="0">#REF!</definedName>
    <definedName name="Sub_11" localSheetId="2">#REF!</definedName>
    <definedName name="Sub_11" localSheetId="13">#REF!</definedName>
    <definedName name="Sub_11">#REF!</definedName>
    <definedName name="Sub_12" localSheetId="8">'javni vodovod'!#REF!</definedName>
    <definedName name="Sub_12" localSheetId="9">'priključek pitnik 1'!#REF!</definedName>
    <definedName name="Sub_12" localSheetId="10">'priključek pitnik 2'!#REF!</definedName>
    <definedName name="Sub_12" localSheetId="0">#REF!</definedName>
    <definedName name="Sub_12" localSheetId="2">#REF!</definedName>
    <definedName name="Sub_12" localSheetId="13">#REF!</definedName>
    <definedName name="Sub_12">#REF!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2" l="1"/>
  <c r="I29" i="16" l="1"/>
  <c r="H29" i="16"/>
  <c r="G29" i="16"/>
  <c r="F29" i="16"/>
  <c r="E29" i="16"/>
  <c r="F344" i="15"/>
  <c r="F348" i="15" s="1"/>
  <c r="F343" i="15"/>
  <c r="F347" i="15" s="1"/>
  <c r="F342" i="15"/>
  <c r="F345" i="15" s="1"/>
  <c r="D341" i="15"/>
  <c r="D334" i="15"/>
  <c r="F334" i="15" s="1"/>
  <c r="F338" i="15" s="1"/>
  <c r="F333" i="15"/>
  <c r="D333" i="15"/>
  <c r="F332" i="15"/>
  <c r="F336" i="15" s="1"/>
  <c r="D323" i="15"/>
  <c r="F317" i="15"/>
  <c r="F316" i="15"/>
  <c r="F315" i="15"/>
  <c r="D314" i="15"/>
  <c r="F313" i="15"/>
  <c r="F312" i="15"/>
  <c r="F311" i="15"/>
  <c r="D310" i="15"/>
  <c r="F309" i="15"/>
  <c r="F308" i="15"/>
  <c r="F307" i="15"/>
  <c r="D306" i="15"/>
  <c r="A306" i="15"/>
  <c r="F298" i="15"/>
  <c r="F297" i="15"/>
  <c r="F296" i="15"/>
  <c r="D295" i="15"/>
  <c r="F294" i="15"/>
  <c r="F293" i="15"/>
  <c r="F292" i="15"/>
  <c r="D291" i="15"/>
  <c r="F290" i="15"/>
  <c r="F302" i="15" s="1"/>
  <c r="F289" i="15"/>
  <c r="F288" i="15"/>
  <c r="D287" i="15"/>
  <c r="A287" i="15"/>
  <c r="F286" i="15"/>
  <c r="F285" i="15"/>
  <c r="F284" i="15"/>
  <c r="D283" i="15"/>
  <c r="D271" i="15"/>
  <c r="D270" i="15"/>
  <c r="D269" i="15"/>
  <c r="F262" i="15"/>
  <c r="F261" i="15"/>
  <c r="F260" i="15"/>
  <c r="D259" i="15"/>
  <c r="F258" i="15"/>
  <c r="F257" i="15"/>
  <c r="F256" i="15"/>
  <c r="F264" i="15" s="1"/>
  <c r="D255" i="15"/>
  <c r="F254" i="15"/>
  <c r="F253" i="15"/>
  <c r="F252" i="15"/>
  <c r="D251" i="15"/>
  <c r="F243" i="15"/>
  <c r="F242" i="15"/>
  <c r="F241" i="15"/>
  <c r="D240" i="15"/>
  <c r="F239" i="15"/>
  <c r="F238" i="15"/>
  <c r="F237" i="15"/>
  <c r="D236" i="15"/>
  <c r="F235" i="15"/>
  <c r="F234" i="15"/>
  <c r="F233" i="15"/>
  <c r="F245" i="15" s="1"/>
  <c r="D232" i="15"/>
  <c r="F231" i="15"/>
  <c r="F230" i="15"/>
  <c r="F229" i="15"/>
  <c r="D228" i="15"/>
  <c r="F221" i="15"/>
  <c r="D268" i="15" s="1"/>
  <c r="D218" i="15"/>
  <c r="D217" i="15"/>
  <c r="D216" i="15"/>
  <c r="D209" i="15"/>
  <c r="F209" i="15" s="1"/>
  <c r="D208" i="15"/>
  <c r="D206" i="15" s="1"/>
  <c r="F207" i="15"/>
  <c r="D207" i="15"/>
  <c r="D205" i="15"/>
  <c r="F205" i="15" s="1"/>
  <c r="D204" i="15"/>
  <c r="F204" i="15" s="1"/>
  <c r="D203" i="15"/>
  <c r="D202" i="15" s="1"/>
  <c r="F201" i="15"/>
  <c r="F200" i="15"/>
  <c r="F199" i="15"/>
  <c r="D198" i="15"/>
  <c r="F190" i="15"/>
  <c r="D190" i="15"/>
  <c r="D189" i="15"/>
  <c r="F189" i="15" s="1"/>
  <c r="D188" i="15"/>
  <c r="F188" i="15" s="1"/>
  <c r="D187" i="15"/>
  <c r="D186" i="15"/>
  <c r="F186" i="15" s="1"/>
  <c r="D185" i="15"/>
  <c r="F185" i="15" s="1"/>
  <c r="D184" i="15"/>
  <c r="F184" i="15" s="1"/>
  <c r="D183" i="15"/>
  <c r="F182" i="15"/>
  <c r="F181" i="15"/>
  <c r="F180" i="15"/>
  <c r="D179" i="15"/>
  <c r="F178" i="15"/>
  <c r="F177" i="15"/>
  <c r="F176" i="15"/>
  <c r="D175" i="15"/>
  <c r="F168" i="15"/>
  <c r="D215" i="15" s="1"/>
  <c r="F154" i="15"/>
  <c r="F153" i="15"/>
  <c r="F152" i="15"/>
  <c r="D151" i="15"/>
  <c r="A151" i="15"/>
  <c r="F150" i="15"/>
  <c r="F149" i="15"/>
  <c r="F148" i="15"/>
  <c r="F156" i="15" s="1"/>
  <c r="D147" i="15"/>
  <c r="A147" i="15"/>
  <c r="F146" i="15"/>
  <c r="F145" i="15"/>
  <c r="F144" i="15"/>
  <c r="D143" i="15"/>
  <c r="F142" i="15"/>
  <c r="F141" i="15"/>
  <c r="F140" i="15"/>
  <c r="D139" i="15"/>
  <c r="F138" i="15"/>
  <c r="F137" i="15"/>
  <c r="F136" i="15"/>
  <c r="D135" i="15"/>
  <c r="F134" i="15"/>
  <c r="F133" i="15"/>
  <c r="F157" i="15" s="1"/>
  <c r="F132" i="15"/>
  <c r="D131" i="15"/>
  <c r="A131" i="15"/>
  <c r="F130" i="15"/>
  <c r="F129" i="15"/>
  <c r="F128" i="15"/>
  <c r="D127" i="15"/>
  <c r="F126" i="15"/>
  <c r="F155" i="15" s="1"/>
  <c r="F125" i="15"/>
  <c r="F124" i="15"/>
  <c r="D123" i="15"/>
  <c r="F115" i="15"/>
  <c r="F114" i="15"/>
  <c r="F113" i="15"/>
  <c r="D112" i="15"/>
  <c r="F111" i="15"/>
  <c r="F110" i="15"/>
  <c r="F109" i="15"/>
  <c r="D108" i="15"/>
  <c r="F107" i="15"/>
  <c r="F106" i="15"/>
  <c r="F105" i="15"/>
  <c r="D104" i="15"/>
  <c r="A104" i="15"/>
  <c r="A108" i="15" s="1"/>
  <c r="A112" i="15" s="1"/>
  <c r="F103" i="15"/>
  <c r="F102" i="15"/>
  <c r="F101" i="15"/>
  <c r="D100" i="15"/>
  <c r="F99" i="15"/>
  <c r="F98" i="15"/>
  <c r="F97" i="15"/>
  <c r="D96" i="15"/>
  <c r="F95" i="15"/>
  <c r="F94" i="15"/>
  <c r="F93" i="15"/>
  <c r="D92" i="15"/>
  <c r="A92" i="15"/>
  <c r="F91" i="15"/>
  <c r="F90" i="15"/>
  <c r="F118" i="15" s="1"/>
  <c r="F89" i="15"/>
  <c r="F117" i="15" s="1"/>
  <c r="D88" i="15"/>
  <c r="F79" i="15"/>
  <c r="F78" i="15"/>
  <c r="F77" i="15"/>
  <c r="D76" i="15"/>
  <c r="F75" i="15"/>
  <c r="F74" i="15"/>
  <c r="F73" i="15"/>
  <c r="D72" i="15"/>
  <c r="F71" i="15"/>
  <c r="F70" i="15"/>
  <c r="F69" i="15"/>
  <c r="D68" i="15"/>
  <c r="F67" i="15"/>
  <c r="F66" i="15"/>
  <c r="F65" i="15"/>
  <c r="D64" i="15"/>
  <c r="F63" i="15"/>
  <c r="F62" i="15"/>
  <c r="F61" i="15"/>
  <c r="D60" i="15"/>
  <c r="F59" i="15"/>
  <c r="F58" i="15"/>
  <c r="F57" i="15"/>
  <c r="D56" i="15"/>
  <c r="F55" i="15"/>
  <c r="F54" i="15"/>
  <c r="F53" i="15"/>
  <c r="D52" i="15"/>
  <c r="A52" i="15"/>
  <c r="A56" i="15" s="1"/>
  <c r="A60" i="15" s="1"/>
  <c r="A64" i="15" s="1"/>
  <c r="A68" i="15" s="1"/>
  <c r="A72" i="15" s="1"/>
  <c r="A76" i="15" s="1"/>
  <c r="F42" i="15"/>
  <c r="F41" i="15"/>
  <c r="F40" i="15"/>
  <c r="D39" i="15"/>
  <c r="F38" i="15"/>
  <c r="F37" i="15"/>
  <c r="F36" i="15"/>
  <c r="D35" i="15"/>
  <c r="F34" i="15"/>
  <c r="F33" i="15"/>
  <c r="F32" i="15"/>
  <c r="D31" i="15"/>
  <c r="F30" i="15"/>
  <c r="F29" i="15"/>
  <c r="F28" i="15"/>
  <c r="D27" i="15"/>
  <c r="F26" i="15"/>
  <c r="F25" i="15"/>
  <c r="F46" i="15" s="1"/>
  <c r="F24" i="15"/>
  <c r="D23" i="15"/>
  <c r="F22" i="15"/>
  <c r="F21" i="15"/>
  <c r="F20" i="15"/>
  <c r="D19" i="15"/>
  <c r="A19" i="15"/>
  <c r="A23" i="15" s="1"/>
  <c r="A27" i="15" s="1"/>
  <c r="A31" i="15" s="1"/>
  <c r="A35" i="15" s="1"/>
  <c r="A39" i="15" s="1"/>
  <c r="F18" i="15"/>
  <c r="F17" i="15"/>
  <c r="F16" i="15"/>
  <c r="D15" i="15"/>
  <c r="A15" i="15"/>
  <c r="F14" i="15"/>
  <c r="F13" i="15"/>
  <c r="F12" i="15"/>
  <c r="F45" i="15" s="1"/>
  <c r="D11" i="15"/>
  <c r="F353" i="15" l="1"/>
  <c r="F335" i="15"/>
  <c r="F350" i="15" s="1"/>
  <c r="F358" i="15" s="1"/>
  <c r="F319" i="15"/>
  <c r="F320" i="15"/>
  <c r="F321" i="15"/>
  <c r="F326" i="15" s="1"/>
  <c r="F299" i="15"/>
  <c r="F301" i="15"/>
  <c r="F325" i="15" s="1"/>
  <c r="F244" i="15"/>
  <c r="F265" i="15"/>
  <c r="F269" i="15"/>
  <c r="F246" i="15"/>
  <c r="F270" i="15" s="1"/>
  <c r="F247" i="15"/>
  <c r="F266" i="15"/>
  <c r="F191" i="15"/>
  <c r="F192" i="15"/>
  <c r="F193" i="15"/>
  <c r="F81" i="15"/>
  <c r="F82" i="15"/>
  <c r="F47" i="15"/>
  <c r="F119" i="15"/>
  <c r="F83" i="15"/>
  <c r="F116" i="15"/>
  <c r="F323" i="15"/>
  <c r="F357" i="15" s="1"/>
  <c r="F162" i="15"/>
  <c r="F161" i="15"/>
  <c r="F194" i="15"/>
  <c r="F213" i="15"/>
  <c r="F263" i="15"/>
  <c r="F268" i="15" s="1"/>
  <c r="F300" i="15"/>
  <c r="F324" i="15" s="1"/>
  <c r="F318" i="15"/>
  <c r="F346" i="15"/>
  <c r="F351" i="15" s="1"/>
  <c r="F80" i="15"/>
  <c r="F160" i="15" s="1"/>
  <c r="F355" i="15" s="1"/>
  <c r="D331" i="15"/>
  <c r="F337" i="15"/>
  <c r="F352" i="15" s="1"/>
  <c r="F158" i="15"/>
  <c r="F163" i="15" s="1"/>
  <c r="F203" i="15"/>
  <c r="F211" i="15" s="1"/>
  <c r="F216" i="15" s="1"/>
  <c r="F274" i="15" s="1"/>
  <c r="F208" i="15"/>
  <c r="F212" i="15" s="1"/>
  <c r="F44" i="15"/>
  <c r="F271" i="15" l="1"/>
  <c r="F210" i="15"/>
  <c r="F215" i="15" s="1"/>
  <c r="F217" i="15"/>
  <c r="F275" i="15" s="1"/>
  <c r="F273" i="15"/>
  <c r="F356" i="15" s="1"/>
  <c r="F359" i="15"/>
  <c r="D19" i="14" s="1"/>
  <c r="F218" i="15"/>
  <c r="F276" i="15" s="1"/>
  <c r="D27" i="16" l="1"/>
  <c r="D29" i="16" s="1"/>
  <c r="D21" i="14"/>
  <c r="D23" i="14" s="1"/>
  <c r="H74" i="2"/>
  <c r="G39" i="5"/>
  <c r="J141" i="10"/>
  <c r="J39" i="2" l="1"/>
  <c r="H39" i="2"/>
  <c r="L31" i="2" l="1"/>
  <c r="M67" i="8"/>
  <c r="I67" i="8"/>
  <c r="M61" i="8"/>
  <c r="I61" i="8"/>
  <c r="M50" i="8"/>
  <c r="M141" i="10" l="1"/>
  <c r="L141" i="10"/>
  <c r="K141" i="10"/>
  <c r="J116" i="10"/>
  <c r="K116" i="10" s="1"/>
  <c r="G116" i="10"/>
  <c r="J112" i="10"/>
  <c r="M112" i="10" s="1"/>
  <c r="G112" i="10"/>
  <c r="L110" i="10"/>
  <c r="J110" i="10"/>
  <c r="K110" i="10" s="1"/>
  <c r="J108" i="10"/>
  <c r="M108" i="10" s="1"/>
  <c r="J101" i="10"/>
  <c r="K101" i="10" s="1"/>
  <c r="J99" i="10"/>
  <c r="K99" i="10" s="1"/>
  <c r="J97" i="10"/>
  <c r="K97" i="10" s="1"/>
  <c r="J95" i="10"/>
  <c r="K95" i="10" s="1"/>
  <c r="J88" i="10"/>
  <c r="K88" i="10" s="1"/>
  <c r="J86" i="10"/>
  <c r="J84" i="10"/>
  <c r="K84" i="10" s="1"/>
  <c r="J78" i="10"/>
  <c r="K78" i="10" s="1"/>
  <c r="J77" i="10"/>
  <c r="K77" i="10" s="1"/>
  <c r="J74" i="10"/>
  <c r="M74" i="10" s="1"/>
  <c r="M80" i="10" s="1"/>
  <c r="M134" i="10" s="1"/>
  <c r="J72" i="10"/>
  <c r="K72" i="10" s="1"/>
  <c r="J64" i="10"/>
  <c r="K64" i="10" s="1"/>
  <c r="K62" i="10"/>
  <c r="J62" i="10"/>
  <c r="J60" i="10"/>
  <c r="K60" i="10" s="1"/>
  <c r="J58" i="10"/>
  <c r="J52" i="10"/>
  <c r="K52" i="10" s="1"/>
  <c r="J48" i="10"/>
  <c r="J36" i="10"/>
  <c r="M36" i="10" s="1"/>
  <c r="M40" i="10" s="1"/>
  <c r="M128" i="10" s="1"/>
  <c r="J34" i="10"/>
  <c r="K34" i="10" s="1"/>
  <c r="J32" i="10"/>
  <c r="K32" i="10" s="1"/>
  <c r="J20" i="10"/>
  <c r="J13" i="10"/>
  <c r="L13" i="10" s="1"/>
  <c r="J11" i="10"/>
  <c r="M11" i="10" s="1"/>
  <c r="J9" i="10"/>
  <c r="L99" i="10" l="1"/>
  <c r="J67" i="10"/>
  <c r="J133" i="10" s="1"/>
  <c r="L95" i="10"/>
  <c r="M95" i="10"/>
  <c r="M110" i="10"/>
  <c r="L34" i="10"/>
  <c r="J15" i="10"/>
  <c r="J126" i="10" s="1"/>
  <c r="J54" i="10"/>
  <c r="J132" i="10" s="1"/>
  <c r="J89" i="10"/>
  <c r="J135" i="10" s="1"/>
  <c r="M99" i="10"/>
  <c r="K80" i="10"/>
  <c r="K134" i="10" s="1"/>
  <c r="K103" i="10"/>
  <c r="K137" i="10" s="1"/>
  <c r="K20" i="10"/>
  <c r="K86" i="10"/>
  <c r="K89" i="10" s="1"/>
  <c r="K135" i="10" s="1"/>
  <c r="L20" i="10"/>
  <c r="M116" i="10"/>
  <c r="M118" i="10" s="1"/>
  <c r="M139" i="10" s="1"/>
  <c r="L9" i="10"/>
  <c r="K48" i="10"/>
  <c r="K54" i="10" s="1"/>
  <c r="K132" i="10" s="1"/>
  <c r="L97" i="10"/>
  <c r="L101" i="10"/>
  <c r="L108" i="10"/>
  <c r="K112" i="10"/>
  <c r="J118" i="10"/>
  <c r="J139" i="10" s="1"/>
  <c r="K9" i="10"/>
  <c r="M13" i="10"/>
  <c r="J38" i="10"/>
  <c r="J40" i="10" s="1"/>
  <c r="J128" i="10" s="1"/>
  <c r="J80" i="10"/>
  <c r="J134" i="10" s="1"/>
  <c r="K108" i="10"/>
  <c r="K11" i="10"/>
  <c r="L32" i="10"/>
  <c r="M97" i="10"/>
  <c r="M101" i="10"/>
  <c r="L112" i="10"/>
  <c r="K58" i="10"/>
  <c r="K67" i="10" s="1"/>
  <c r="K133" i="10" s="1"/>
  <c r="L116" i="10"/>
  <c r="M9" i="10"/>
  <c r="L11" i="10"/>
  <c r="J103" i="10"/>
  <c r="J137" i="10" s="1"/>
  <c r="K13" i="10"/>
  <c r="J144" i="10" l="1"/>
  <c r="D38" i="1" s="1"/>
  <c r="K15" i="10"/>
  <c r="K126" i="10" s="1"/>
  <c r="M103" i="10"/>
  <c r="M137" i="10" s="1"/>
  <c r="L118" i="10"/>
  <c r="L139" i="10" s="1"/>
  <c r="M15" i="10"/>
  <c r="M126" i="10" s="1"/>
  <c r="M144" i="10" s="1"/>
  <c r="I38" i="1" s="1"/>
  <c r="L103" i="10"/>
  <c r="L137" i="10" s="1"/>
  <c r="K40" i="10"/>
  <c r="K128" i="10" s="1"/>
  <c r="K118" i="10"/>
  <c r="K139" i="10" s="1"/>
  <c r="L38" i="10"/>
  <c r="L40" i="10" s="1"/>
  <c r="L128" i="10" s="1"/>
  <c r="K38" i="10"/>
  <c r="L15" i="10"/>
  <c r="L126" i="10" s="1"/>
  <c r="K144" i="10" l="1"/>
  <c r="L144" i="10"/>
  <c r="H38" i="1" s="1"/>
  <c r="K130" i="8" l="1"/>
  <c r="I130" i="8"/>
  <c r="K128" i="8"/>
  <c r="K133" i="8" s="1"/>
  <c r="K41" i="8" s="1"/>
  <c r="I128" i="8"/>
  <c r="I133" i="8" s="1"/>
  <c r="I41" i="8" s="1"/>
  <c r="M89" i="8"/>
  <c r="M92" i="8"/>
  <c r="K118" i="8"/>
  <c r="I118" i="8"/>
  <c r="K116" i="8"/>
  <c r="I116" i="8"/>
  <c r="I114" i="8"/>
  <c r="K114" i="8"/>
  <c r="K112" i="8"/>
  <c r="I112" i="8"/>
  <c r="K110" i="8"/>
  <c r="I110" i="8"/>
  <c r="I108" i="8"/>
  <c r="K108" i="8"/>
  <c r="I103" i="8"/>
  <c r="K103" i="8"/>
  <c r="K97" i="8"/>
  <c r="I97" i="8"/>
  <c r="I92" i="8"/>
  <c r="K92" i="8"/>
  <c r="I89" i="8"/>
  <c r="K89" i="8"/>
  <c r="I81" i="8"/>
  <c r="K81" i="8"/>
  <c r="I70" i="8"/>
  <c r="K70" i="8"/>
  <c r="I64" i="8"/>
  <c r="K64" i="8"/>
  <c r="I50" i="8"/>
  <c r="K52" i="8"/>
  <c r="I52" i="8"/>
  <c r="N41" i="8" l="1"/>
  <c r="K120" i="8"/>
  <c r="K123" i="8" s="1"/>
  <c r="K38" i="8" s="1"/>
  <c r="K84" i="8"/>
  <c r="K35" i="8" s="1"/>
  <c r="M95" i="8" l="1"/>
  <c r="M120" i="8" s="1"/>
  <c r="M123" i="8" s="1"/>
  <c r="M38" i="8" s="1"/>
  <c r="G67" i="8"/>
  <c r="G61" i="8"/>
  <c r="G50" i="8"/>
  <c r="M56" i="8" l="1"/>
  <c r="M32" i="8" s="1"/>
  <c r="K56" i="8" l="1"/>
  <c r="K32" i="8" s="1"/>
  <c r="H170" i="2" l="1"/>
  <c r="F170" i="2"/>
  <c r="N37" i="2" l="1"/>
  <c r="N52" i="2" s="1"/>
  <c r="I22" i="1" s="1"/>
  <c r="L52" i="2"/>
  <c r="H22" i="1" s="1"/>
  <c r="F42" i="4" l="1"/>
  <c r="K42" i="4"/>
  <c r="K139" i="4" s="1"/>
  <c r="I32" i="1" s="1"/>
  <c r="G73" i="2" l="1"/>
  <c r="E73" i="2"/>
  <c r="F73" i="2" s="1"/>
  <c r="E81" i="2"/>
  <c r="E75" i="2"/>
  <c r="F75" i="2" s="1"/>
  <c r="E70" i="2"/>
  <c r="G70" i="2"/>
  <c r="I81" i="2"/>
  <c r="G81" i="2"/>
  <c r="G75" i="2"/>
  <c r="I75" i="2"/>
  <c r="J75" i="2" s="1"/>
  <c r="G114" i="2"/>
  <c r="H114" i="2" s="1"/>
  <c r="I114" i="2"/>
  <c r="J114" i="2" s="1"/>
  <c r="E114" i="2"/>
  <c r="F114" i="2" s="1"/>
  <c r="J121" i="2"/>
  <c r="H121" i="2"/>
  <c r="I115" i="2"/>
  <c r="I120" i="2" s="1"/>
  <c r="J120" i="2" s="1"/>
  <c r="G115" i="2"/>
  <c r="G118" i="2" s="1"/>
  <c r="H118" i="2" s="1"/>
  <c r="E115" i="2"/>
  <c r="E120" i="2" s="1"/>
  <c r="F120" i="2" s="1"/>
  <c r="F121" i="2"/>
  <c r="J36" i="2"/>
  <c r="H36" i="2"/>
  <c r="F36" i="2"/>
  <c r="F37" i="2"/>
  <c r="H46" i="2"/>
  <c r="J46" i="2"/>
  <c r="J27" i="2"/>
  <c r="H27" i="2"/>
  <c r="J26" i="2"/>
  <c r="H26" i="2"/>
  <c r="F26" i="2"/>
  <c r="J25" i="2"/>
  <c r="H25" i="2"/>
  <c r="F25" i="2"/>
  <c r="J24" i="2"/>
  <c r="H24" i="2"/>
  <c r="F24" i="2"/>
  <c r="G119" i="2" l="1"/>
  <c r="H119" i="2" s="1"/>
  <c r="G120" i="2"/>
  <c r="H120" i="2" s="1"/>
  <c r="E118" i="2"/>
  <c r="F118" i="2" s="1"/>
  <c r="H115" i="2"/>
  <c r="I118" i="2"/>
  <c r="J118" i="2" s="1"/>
  <c r="F115" i="2"/>
  <c r="E119" i="2"/>
  <c r="F119" i="2" s="1"/>
  <c r="J115" i="2"/>
  <c r="I119" i="2"/>
  <c r="J119" i="2" s="1"/>
  <c r="H174" i="2"/>
  <c r="J174" i="2"/>
  <c r="J173" i="2"/>
  <c r="H173" i="2"/>
  <c r="F173" i="2"/>
  <c r="F172" i="2"/>
  <c r="H172" i="2"/>
  <c r="J172" i="2"/>
  <c r="I80" i="2"/>
  <c r="J80" i="2" s="1"/>
  <c r="G80" i="2"/>
  <c r="H80" i="2" s="1"/>
  <c r="H70" i="2"/>
  <c r="H81" i="2"/>
  <c r="H73" i="2"/>
  <c r="G74" i="2"/>
  <c r="H167" i="2"/>
  <c r="G79" i="2"/>
  <c r="H79" i="2" s="1"/>
  <c r="I70" i="2"/>
  <c r="J70" i="2" s="1"/>
  <c r="J81" i="2"/>
  <c r="I72" i="2"/>
  <c r="J72" i="2" s="1"/>
  <c r="G72" i="2"/>
  <c r="H72" i="2" s="1"/>
  <c r="I74" i="2"/>
  <c r="J74" i="2" s="1"/>
  <c r="J165" i="2"/>
  <c r="H165" i="2"/>
  <c r="F70" i="2"/>
  <c r="I77" i="2"/>
  <c r="J77" i="2" s="1"/>
  <c r="G77" i="2"/>
  <c r="H77" i="2" s="1"/>
  <c r="E77" i="2"/>
  <c r="F77" i="2" s="1"/>
  <c r="F82" i="2"/>
  <c r="J82" i="2"/>
  <c r="I76" i="2"/>
  <c r="J76" i="2" s="1"/>
  <c r="E76" i="2"/>
  <c r="F76" i="2" s="1"/>
  <c r="I78" i="2"/>
  <c r="J78" i="2" s="1"/>
  <c r="E78" i="2"/>
  <c r="F78" i="2" s="1"/>
  <c r="L162" i="2"/>
  <c r="L176" i="2" s="1"/>
  <c r="H28" i="1" s="1"/>
  <c r="J162" i="2"/>
  <c r="F81" i="2"/>
  <c r="E72" i="2"/>
  <c r="F72" i="2" s="1"/>
  <c r="E74" i="2"/>
  <c r="F74" i="2" s="1"/>
  <c r="J160" i="2"/>
  <c r="F160" i="2"/>
  <c r="I73" i="2"/>
  <c r="J73" i="2" s="1"/>
  <c r="J158" i="2"/>
  <c r="J159" i="2"/>
  <c r="J166" i="2"/>
  <c r="H166" i="2"/>
  <c r="L83" i="2" l="1"/>
  <c r="H24" i="1" l="1"/>
  <c r="J29" i="2"/>
  <c r="H29" i="2"/>
  <c r="F29" i="2"/>
  <c r="J30" i="2"/>
  <c r="J144" i="2"/>
  <c r="H144" i="2"/>
  <c r="F144" i="2"/>
  <c r="J143" i="2"/>
  <c r="H143" i="2"/>
  <c r="F143" i="2"/>
  <c r="J142" i="2"/>
  <c r="H142" i="2"/>
  <c r="F142" i="2"/>
  <c r="J141" i="2"/>
  <c r="H141" i="2"/>
  <c r="F141" i="2"/>
  <c r="J140" i="2"/>
  <c r="J139" i="2"/>
  <c r="H139" i="2"/>
  <c r="F139" i="2"/>
  <c r="J138" i="2"/>
  <c r="H138" i="2"/>
  <c r="F138" i="2"/>
  <c r="H137" i="2"/>
  <c r="F137" i="2"/>
  <c r="J136" i="2"/>
  <c r="H136" i="2"/>
  <c r="F136" i="2"/>
  <c r="J135" i="2"/>
  <c r="H135" i="2"/>
  <c r="F135" i="2"/>
  <c r="J134" i="2"/>
  <c r="H134" i="2"/>
  <c r="F134" i="2"/>
  <c r="J133" i="2"/>
  <c r="H133" i="2"/>
  <c r="F133" i="2"/>
  <c r="J131" i="2"/>
  <c r="H131" i="2"/>
  <c r="F131" i="2"/>
  <c r="J130" i="2"/>
  <c r="H130" i="2"/>
  <c r="F130" i="2"/>
  <c r="J129" i="2"/>
  <c r="H129" i="2"/>
  <c r="F129" i="2"/>
  <c r="F71" i="2"/>
  <c r="F69" i="2"/>
  <c r="F68" i="2"/>
  <c r="F67" i="2"/>
  <c r="F66" i="2"/>
  <c r="F65" i="2"/>
  <c r="F64" i="2"/>
  <c r="F63" i="2"/>
  <c r="F62" i="2"/>
  <c r="F61" i="2"/>
  <c r="F60" i="2"/>
  <c r="F59" i="2"/>
  <c r="F58" i="2"/>
  <c r="F57" i="2"/>
  <c r="F56" i="2"/>
  <c r="F55" i="2"/>
  <c r="J66" i="2"/>
  <c r="H66" i="2"/>
  <c r="J60" i="2"/>
  <c r="H60" i="2"/>
  <c r="J193" i="2" l="1"/>
  <c r="F193" i="2"/>
  <c r="F28" i="2"/>
  <c r="H28" i="2"/>
  <c r="J28" i="2"/>
  <c r="F192" i="2"/>
  <c r="F128" i="2" l="1"/>
  <c r="F127" i="2"/>
  <c r="F126" i="2"/>
  <c r="F123" i="2"/>
  <c r="J128" i="2"/>
  <c r="H128" i="2"/>
  <c r="J127" i="2"/>
  <c r="H127" i="2"/>
  <c r="J126" i="2"/>
  <c r="H126" i="2"/>
  <c r="J125" i="2"/>
  <c r="H125" i="2"/>
  <c r="F125" i="2"/>
  <c r="J124" i="2"/>
  <c r="H124" i="2"/>
  <c r="F124" i="2"/>
  <c r="J123" i="2"/>
  <c r="H123" i="2"/>
  <c r="J122" i="2"/>
  <c r="H122" i="2"/>
  <c r="F122" i="2"/>
  <c r="H65" i="2"/>
  <c r="J65" i="2"/>
  <c r="H59" i="2"/>
  <c r="J59" i="2"/>
  <c r="H171" i="2" l="1"/>
  <c r="F83" i="2"/>
  <c r="E24" i="1" s="1"/>
  <c r="H191" i="2" l="1"/>
  <c r="F191" i="2"/>
  <c r="H189" i="2"/>
  <c r="F189" i="2"/>
  <c r="D22" i="4" l="1"/>
  <c r="F25" i="4"/>
  <c r="G22" i="4" s="1"/>
  <c r="F24" i="4"/>
  <c r="H22" i="4" s="1"/>
  <c r="F23" i="4"/>
  <c r="I22" i="4" s="1"/>
  <c r="G7" i="5" l="1"/>
  <c r="G12" i="5"/>
  <c r="G13" i="5"/>
  <c r="G30" i="5"/>
  <c r="G33" i="5"/>
  <c r="G36" i="5"/>
  <c r="G42" i="5"/>
  <c r="F51" i="5"/>
  <c r="F48" i="5"/>
  <c r="F45" i="5"/>
  <c r="F161" i="2"/>
  <c r="H161" i="2"/>
  <c r="J161" i="2"/>
  <c r="D19" i="1"/>
  <c r="J19" i="2"/>
  <c r="H19" i="2"/>
  <c r="F19" i="2"/>
  <c r="H63" i="5" l="1"/>
  <c r="H61" i="5"/>
  <c r="H57" i="5"/>
  <c r="G57" i="5"/>
  <c r="H53" i="5"/>
  <c r="G53" i="5"/>
  <c r="G25" i="5"/>
  <c r="H25" i="5"/>
  <c r="H20" i="5"/>
  <c r="G20" i="5"/>
  <c r="H15" i="5"/>
  <c r="G15" i="5"/>
  <c r="H146" i="11" l="1"/>
  <c r="H145" i="11"/>
  <c r="H144" i="11"/>
  <c r="H143" i="11"/>
  <c r="H142" i="11"/>
  <c r="H141" i="11"/>
  <c r="H140" i="11"/>
  <c r="H139" i="11"/>
  <c r="H130" i="11"/>
  <c r="H127" i="11"/>
  <c r="H126" i="11"/>
  <c r="H124" i="11"/>
  <c r="H123" i="11"/>
  <c r="H121" i="11"/>
  <c r="H120" i="11"/>
  <c r="H118" i="11"/>
  <c r="H117" i="11"/>
  <c r="H109" i="11"/>
  <c r="H107" i="11"/>
  <c r="H111" i="11" s="1"/>
  <c r="H19" i="11" s="1"/>
  <c r="H98" i="11"/>
  <c r="H97" i="11"/>
  <c r="H95" i="11"/>
  <c r="H94" i="11"/>
  <c r="H92" i="11"/>
  <c r="H91" i="11"/>
  <c r="H89" i="11"/>
  <c r="H88" i="11"/>
  <c r="H86" i="11"/>
  <c r="H85" i="11"/>
  <c r="D83" i="11"/>
  <c r="H83" i="11" s="1"/>
  <c r="D82" i="11"/>
  <c r="H82" i="11" s="1"/>
  <c r="D80" i="11"/>
  <c r="H80" i="11" s="1"/>
  <c r="D79" i="11"/>
  <c r="H79" i="11" s="1"/>
  <c r="D77" i="11"/>
  <c r="H77" i="11" s="1"/>
  <c r="D76" i="11"/>
  <c r="H76" i="11" s="1"/>
  <c r="H74" i="11"/>
  <c r="H73" i="11"/>
  <c r="H64" i="11"/>
  <c r="H61" i="11"/>
  <c r="D59" i="11"/>
  <c r="H59" i="11" s="1"/>
  <c r="D58" i="11"/>
  <c r="H58" i="11" s="1"/>
  <c r="H55" i="11"/>
  <c r="H53" i="11"/>
  <c r="H51" i="11"/>
  <c r="D49" i="11"/>
  <c r="H49" i="11" s="1"/>
  <c r="H48" i="11"/>
  <c r="H47" i="11"/>
  <c r="D45" i="11"/>
  <c r="H45" i="11" s="1"/>
  <c r="D44" i="11"/>
  <c r="H44" i="11" s="1"/>
  <c r="H132" i="11" l="1"/>
  <c r="H24" i="11" s="1"/>
  <c r="H148" i="11"/>
  <c r="H29" i="11" s="1"/>
  <c r="H99" i="11"/>
  <c r="H14" i="11" s="1"/>
  <c r="H66" i="11"/>
  <c r="H9" i="11" s="1"/>
  <c r="H33" i="11" s="1"/>
  <c r="D40" i="1" s="1"/>
  <c r="H66" i="5" l="1"/>
  <c r="G34" i="1" s="1"/>
  <c r="G66" i="5"/>
  <c r="F34" i="1" s="1"/>
  <c r="F66" i="5"/>
  <c r="I44" i="4"/>
  <c r="D13" i="4"/>
  <c r="D14" i="4"/>
  <c r="F14" i="4" s="1"/>
  <c r="H12" i="4" s="1"/>
  <c r="D15" i="4"/>
  <c r="F15" i="4" s="1"/>
  <c r="G12" i="4" s="1"/>
  <c r="D17" i="4"/>
  <c r="F18" i="4"/>
  <c r="I17" i="4" s="1"/>
  <c r="F19" i="4"/>
  <c r="H17" i="4" s="1"/>
  <c r="F20" i="4"/>
  <c r="G17" i="4" s="1"/>
  <c r="D27" i="4"/>
  <c r="F28" i="4"/>
  <c r="I27" i="4" s="1"/>
  <c r="F29" i="4"/>
  <c r="H27" i="4" s="1"/>
  <c r="F30" i="4"/>
  <c r="G27" i="4" s="1"/>
  <c r="G119" i="9"/>
  <c r="H119" i="9" s="1"/>
  <c r="G117" i="9"/>
  <c r="G108" i="9"/>
  <c r="H108" i="9" s="1"/>
  <c r="G107" i="9"/>
  <c r="H107" i="9" s="1"/>
  <c r="G106" i="9"/>
  <c r="H106" i="9" s="1"/>
  <c r="G105" i="9"/>
  <c r="H105" i="9" s="1"/>
  <c r="G104" i="9"/>
  <c r="H104" i="9" s="1"/>
  <c r="G103" i="9"/>
  <c r="H103" i="9" s="1"/>
  <c r="G100" i="9"/>
  <c r="H100" i="9" s="1"/>
  <c r="G98" i="9"/>
  <c r="H98" i="9" s="1"/>
  <c r="G96" i="9"/>
  <c r="H96" i="9" s="1"/>
  <c r="G94" i="9"/>
  <c r="H94" i="9" s="1"/>
  <c r="G92" i="9"/>
  <c r="G85" i="9"/>
  <c r="H85" i="9" s="1"/>
  <c r="G83" i="9"/>
  <c r="H83" i="9" s="1"/>
  <c r="G81" i="9"/>
  <c r="H81" i="9" s="1"/>
  <c r="G79" i="9"/>
  <c r="H79" i="9" s="1"/>
  <c r="G77" i="9"/>
  <c r="H77" i="9" s="1"/>
  <c r="G75" i="9"/>
  <c r="H75" i="9" s="1"/>
  <c r="G73" i="9"/>
  <c r="H73" i="9" s="1"/>
  <c r="G71" i="9"/>
  <c r="H71" i="9" s="1"/>
  <c r="G69" i="9"/>
  <c r="G62" i="9"/>
  <c r="H62" i="9" s="1"/>
  <c r="G60" i="9"/>
  <c r="H60" i="9" s="1"/>
  <c r="G58" i="9"/>
  <c r="H58" i="9" s="1"/>
  <c r="G107" i="8"/>
  <c r="I107" i="8" s="1"/>
  <c r="G106" i="8"/>
  <c r="I106" i="8" s="1"/>
  <c r="G105" i="8"/>
  <c r="I105" i="8" s="1"/>
  <c r="G100" i="8"/>
  <c r="I100" i="8" s="1"/>
  <c r="G95" i="8"/>
  <c r="G79" i="8"/>
  <c r="I79" i="8" s="1"/>
  <c r="G77" i="8"/>
  <c r="I77" i="8" s="1"/>
  <c r="G75" i="8"/>
  <c r="I75" i="8" s="1"/>
  <c r="G73" i="8"/>
  <c r="M73" i="8" s="1"/>
  <c r="M84" i="8" s="1"/>
  <c r="M35" i="8" s="1"/>
  <c r="M45" i="8" s="1"/>
  <c r="J41" i="6" s="1"/>
  <c r="I36" i="1" s="1"/>
  <c r="I43" i="1" s="1"/>
  <c r="I19" i="16" s="1"/>
  <c r="I21" i="16" s="1"/>
  <c r="I23" i="16" s="1"/>
  <c r="I25" i="16" s="1"/>
  <c r="I31" i="16" s="1"/>
  <c r="G54" i="8"/>
  <c r="I54" i="8" s="1"/>
  <c r="G166" i="7"/>
  <c r="H166" i="7" s="1"/>
  <c r="G164" i="7"/>
  <c r="H164" i="7" s="1"/>
  <c r="G155" i="7"/>
  <c r="H155" i="7" s="1"/>
  <c r="G152" i="7"/>
  <c r="H152" i="7" s="1"/>
  <c r="G148" i="7"/>
  <c r="H148" i="7" s="1"/>
  <c r="G144" i="7"/>
  <c r="H144" i="7" s="1"/>
  <c r="G142" i="7"/>
  <c r="H142" i="7" s="1"/>
  <c r="G140" i="7"/>
  <c r="H140" i="7" s="1"/>
  <c r="G136" i="7"/>
  <c r="H136" i="7" s="1"/>
  <c r="G132" i="7"/>
  <c r="H132" i="7" s="1"/>
  <c r="G128" i="7"/>
  <c r="H128" i="7" s="1"/>
  <c r="G119" i="7"/>
  <c r="H119" i="7" s="1"/>
  <c r="G117" i="7"/>
  <c r="H117" i="7" s="1"/>
  <c r="G115" i="7"/>
  <c r="H115" i="7" s="1"/>
  <c r="G113" i="7"/>
  <c r="H113" i="7" s="1"/>
  <c r="G111" i="7"/>
  <c r="H111" i="7" s="1"/>
  <c r="G109" i="7"/>
  <c r="H109" i="7" s="1"/>
  <c r="G107" i="7"/>
  <c r="H107" i="7" s="1"/>
  <c r="G105" i="7"/>
  <c r="H105" i="7" s="1"/>
  <c r="G103" i="7"/>
  <c r="H103" i="7" s="1"/>
  <c r="G101" i="7"/>
  <c r="H101" i="7" s="1"/>
  <c r="G99" i="7"/>
  <c r="H99" i="7" s="1"/>
  <c r="G97" i="7"/>
  <c r="H97" i="7" s="1"/>
  <c r="G95" i="7"/>
  <c r="H95" i="7" s="1"/>
  <c r="G94" i="7"/>
  <c r="H94" i="7" s="1"/>
  <c r="G86" i="7"/>
  <c r="H86" i="7" s="1"/>
  <c r="G84" i="7"/>
  <c r="H84" i="7" s="1"/>
  <c r="G82" i="7"/>
  <c r="H82" i="7" s="1"/>
  <c r="G80" i="7"/>
  <c r="H80" i="7" s="1"/>
  <c r="G78" i="7"/>
  <c r="H78" i="7" s="1"/>
  <c r="G76" i="7"/>
  <c r="H76" i="7" s="1"/>
  <c r="G74" i="7"/>
  <c r="H74" i="7" s="1"/>
  <c r="G72" i="7"/>
  <c r="G62" i="7"/>
  <c r="H62" i="7" s="1"/>
  <c r="G60" i="7"/>
  <c r="H60" i="7" s="1"/>
  <c r="G58" i="7"/>
  <c r="H58" i="7" s="1"/>
  <c r="G57" i="7"/>
  <c r="H57" i="7" s="1"/>
  <c r="I84" i="8" l="1"/>
  <c r="I35" i="8" s="1"/>
  <c r="N35" i="8" s="1"/>
  <c r="H64" i="9"/>
  <c r="I45" i="1"/>
  <c r="I47" i="1" s="1"/>
  <c r="I120" i="8"/>
  <c r="I123" i="8" s="1"/>
  <c r="I38" i="8" s="1"/>
  <c r="N38" i="8" s="1"/>
  <c r="I56" i="8"/>
  <c r="I32" i="8" s="1"/>
  <c r="E34" i="1"/>
  <c r="D34" i="1" s="1"/>
  <c r="I66" i="5"/>
  <c r="G121" i="9"/>
  <c r="G48" i="9" s="1"/>
  <c r="H117" i="9"/>
  <c r="H168" i="7"/>
  <c r="H44" i="7" s="1"/>
  <c r="H92" i="9"/>
  <c r="H36" i="9"/>
  <c r="G110" i="9"/>
  <c r="G112" i="9" s="1"/>
  <c r="G44" i="9" s="1"/>
  <c r="D12" i="4"/>
  <c r="F13" i="4"/>
  <c r="I12" i="4" s="1"/>
  <c r="H65" i="7"/>
  <c r="H32" i="7" s="1"/>
  <c r="G121" i="7"/>
  <c r="G38" i="7" s="1"/>
  <c r="G65" i="7"/>
  <c r="G32" i="7" s="1"/>
  <c r="H121" i="7"/>
  <c r="H38" i="7" s="1"/>
  <c r="H69" i="9"/>
  <c r="H87" i="9" s="1"/>
  <c r="H72" i="7"/>
  <c r="G157" i="7"/>
  <c r="H157" i="7" s="1"/>
  <c r="G87" i="9"/>
  <c r="G40" i="9" s="1"/>
  <c r="G168" i="7"/>
  <c r="G44" i="7" s="1"/>
  <c r="G64" i="9"/>
  <c r="G36" i="9" s="1"/>
  <c r="I49" i="1" l="1"/>
  <c r="I51" i="1" s="1"/>
  <c r="N32" i="8"/>
  <c r="N45" i="8" s="1"/>
  <c r="K41" i="6" s="1"/>
  <c r="I45" i="8"/>
  <c r="H41" i="6" s="1"/>
  <c r="H121" i="9"/>
  <c r="H48" i="9" s="1"/>
  <c r="H110" i="9"/>
  <c r="H112" i="9"/>
  <c r="H44" i="9" s="1"/>
  <c r="H159" i="7"/>
  <c r="H41" i="7" s="1"/>
  <c r="G53" i="9"/>
  <c r="H40" i="9"/>
  <c r="K45" i="8"/>
  <c r="I41" i="6" s="1"/>
  <c r="H36" i="1" s="1"/>
  <c r="H43" i="1" s="1"/>
  <c r="H19" i="16" s="1"/>
  <c r="H21" i="16" s="1"/>
  <c r="H23" i="16" s="1"/>
  <c r="H25" i="16" s="1"/>
  <c r="H31" i="16" s="1"/>
  <c r="G88" i="7"/>
  <c r="G35" i="7" s="1"/>
  <c r="G159" i="7"/>
  <c r="G41" i="7" s="1"/>
  <c r="H88" i="7"/>
  <c r="H35" i="7" s="1"/>
  <c r="H45" i="1" l="1"/>
  <c r="H47" i="1" s="1"/>
  <c r="H53" i="9"/>
  <c r="K43" i="6" s="1"/>
  <c r="H49" i="7"/>
  <c r="H39" i="6" s="1"/>
  <c r="K39" i="6" s="1"/>
  <c r="F46" i="6" s="1"/>
  <c r="G49" i="7"/>
  <c r="H49" i="1" l="1"/>
  <c r="H51" i="1" s="1"/>
  <c r="D36" i="1"/>
  <c r="F48" i="6"/>
  <c r="F50" i="6" s="1"/>
  <c r="F137" i="4"/>
  <c r="G134" i="4" s="1"/>
  <c r="F136" i="4"/>
  <c r="H134" i="4" s="1"/>
  <c r="F135" i="4"/>
  <c r="I134" i="4" s="1"/>
  <c r="D131" i="4"/>
  <c r="F131" i="4" s="1"/>
  <c r="G128" i="4" s="1"/>
  <c r="D130" i="4"/>
  <c r="F130" i="4" s="1"/>
  <c r="H128" i="4" s="1"/>
  <c r="D129" i="4"/>
  <c r="F129" i="4" s="1"/>
  <c r="I128" i="4" s="1"/>
  <c r="F126" i="4"/>
  <c r="G123" i="4" s="1"/>
  <c r="F125" i="4"/>
  <c r="H123" i="4" s="1"/>
  <c r="F124" i="4"/>
  <c r="I123" i="4" s="1"/>
  <c r="D123" i="4"/>
  <c r="D120" i="4"/>
  <c r="F120" i="4" s="1"/>
  <c r="G117" i="4" s="1"/>
  <c r="D119" i="4"/>
  <c r="F119" i="4" s="1"/>
  <c r="H117" i="4" s="1"/>
  <c r="D118" i="4"/>
  <c r="F118" i="4" s="1"/>
  <c r="I117" i="4" s="1"/>
  <c r="D115" i="4"/>
  <c r="F115" i="4" s="1"/>
  <c r="G112" i="4" s="1"/>
  <c r="D114" i="4"/>
  <c r="F114" i="4" s="1"/>
  <c r="H112" i="4" s="1"/>
  <c r="D113" i="4"/>
  <c r="F104" i="4"/>
  <c r="G101" i="4" s="1"/>
  <c r="F103" i="4"/>
  <c r="H101" i="4" s="1"/>
  <c r="F102" i="4"/>
  <c r="I101" i="4" s="1"/>
  <c r="D101" i="4"/>
  <c r="F100" i="4"/>
  <c r="G97" i="4" s="1"/>
  <c r="F99" i="4"/>
  <c r="H97" i="4" s="1"/>
  <c r="F98" i="4"/>
  <c r="I97" i="4" s="1"/>
  <c r="D97" i="4"/>
  <c r="F96" i="4"/>
  <c r="G93" i="4" s="1"/>
  <c r="F95" i="4"/>
  <c r="H93" i="4" s="1"/>
  <c r="F94" i="4"/>
  <c r="I93" i="4" s="1"/>
  <c r="D93" i="4"/>
  <c r="F92" i="4"/>
  <c r="G89" i="4" s="1"/>
  <c r="F91" i="4"/>
  <c r="H89" i="4" s="1"/>
  <c r="F90" i="4"/>
  <c r="I89" i="4" s="1"/>
  <c r="D89" i="4"/>
  <c r="F88" i="4"/>
  <c r="G85" i="4" s="1"/>
  <c r="F87" i="4"/>
  <c r="H85" i="4" s="1"/>
  <c r="F86" i="4"/>
  <c r="I85" i="4" s="1"/>
  <c r="D85" i="4"/>
  <c r="F84" i="4"/>
  <c r="G81" i="4" s="1"/>
  <c r="F83" i="4"/>
  <c r="H81" i="4" s="1"/>
  <c r="F82" i="4"/>
  <c r="I81" i="4" s="1"/>
  <c r="D81" i="4"/>
  <c r="F80" i="4"/>
  <c r="G77" i="4" s="1"/>
  <c r="F79" i="4"/>
  <c r="H77" i="4" s="1"/>
  <c r="F78" i="4"/>
  <c r="I77" i="4" s="1"/>
  <c r="D77" i="4"/>
  <c r="F76" i="4"/>
  <c r="G73" i="4" s="1"/>
  <c r="F75" i="4"/>
  <c r="H73" i="4" s="1"/>
  <c r="F74" i="4"/>
  <c r="I73" i="4" s="1"/>
  <c r="D73" i="4"/>
  <c r="F72" i="4"/>
  <c r="G69" i="4" s="1"/>
  <c r="F71" i="4"/>
  <c r="H69" i="4" s="1"/>
  <c r="F70" i="4"/>
  <c r="I69" i="4" s="1"/>
  <c r="D69" i="4"/>
  <c r="F68" i="4"/>
  <c r="G65" i="4" s="1"/>
  <c r="F67" i="4"/>
  <c r="H65" i="4" s="1"/>
  <c r="F66" i="4"/>
  <c r="I65" i="4" s="1"/>
  <c r="D65" i="4"/>
  <c r="F64" i="4"/>
  <c r="G61" i="4" s="1"/>
  <c r="F63" i="4"/>
  <c r="H61" i="4" s="1"/>
  <c r="F62" i="4"/>
  <c r="I61" i="4" s="1"/>
  <c r="D61" i="4"/>
  <c r="F60" i="4"/>
  <c r="G57" i="4" s="1"/>
  <c r="F59" i="4"/>
  <c r="H57" i="4" s="1"/>
  <c r="F58" i="4"/>
  <c r="I57" i="4" s="1"/>
  <c r="D57" i="4"/>
  <c r="F56" i="4"/>
  <c r="G53" i="4" s="1"/>
  <c r="F55" i="4"/>
  <c r="H53" i="4" s="1"/>
  <c r="F54" i="4"/>
  <c r="I53" i="4" s="1"/>
  <c r="D53" i="4"/>
  <c r="F52" i="4"/>
  <c r="G49" i="4" s="1"/>
  <c r="F51" i="4"/>
  <c r="H49" i="4" s="1"/>
  <c r="F50" i="4"/>
  <c r="I49" i="4" s="1"/>
  <c r="D49" i="4"/>
  <c r="F48" i="4"/>
  <c r="F47" i="4"/>
  <c r="H44" i="4" s="1"/>
  <c r="F46" i="4"/>
  <c r="D45" i="4"/>
  <c r="D40" i="4"/>
  <c r="D39" i="4"/>
  <c r="D38" i="4"/>
  <c r="F38" i="4" s="1"/>
  <c r="I37" i="4" s="1"/>
  <c r="D112" i="4" l="1"/>
  <c r="D117" i="4"/>
  <c r="D128" i="4"/>
  <c r="D107" i="4"/>
  <c r="F113" i="4"/>
  <c r="I112" i="4" s="1"/>
  <c r="F40" i="4"/>
  <c r="G37" i="4" s="1"/>
  <c r="F39" i="4"/>
  <c r="H37" i="4" s="1"/>
  <c r="D37" i="4"/>
  <c r="D109" i="4"/>
  <c r="F109" i="4" s="1"/>
  <c r="G106" i="4" s="1"/>
  <c r="D108" i="4"/>
  <c r="F108" i="4" s="1"/>
  <c r="H106" i="4" s="1"/>
  <c r="D33" i="4" l="1"/>
  <c r="D8" i="4" s="1"/>
  <c r="D106" i="4"/>
  <c r="F107" i="4"/>
  <c r="I106" i="4" s="1"/>
  <c r="D35" i="4"/>
  <c r="D10" i="4" s="1"/>
  <c r="F10" i="4" s="1"/>
  <c r="D34" i="4"/>
  <c r="D9" i="4" s="1"/>
  <c r="F9" i="4" s="1"/>
  <c r="G7" i="4" l="1"/>
  <c r="H7" i="4"/>
  <c r="D7" i="4"/>
  <c r="F8" i="4"/>
  <c r="F140" i="4" s="1"/>
  <c r="F34" i="4"/>
  <c r="H32" i="4" s="1"/>
  <c r="F35" i="4"/>
  <c r="G32" i="4" s="1"/>
  <c r="D32" i="4"/>
  <c r="F33" i="4"/>
  <c r="I32" i="4" s="1"/>
  <c r="F141" i="4" l="1"/>
  <c r="F142" i="4"/>
  <c r="H139" i="4"/>
  <c r="F32" i="1" s="1"/>
  <c r="I7" i="4"/>
  <c r="I139" i="4" s="1"/>
  <c r="G32" i="1" s="1"/>
  <c r="G139" i="4"/>
  <c r="E32" i="1" s="1"/>
  <c r="F139" i="4"/>
  <c r="D32" i="1" l="1"/>
  <c r="F188" i="2"/>
  <c r="F187" i="2"/>
  <c r="F186" i="2"/>
  <c r="F185" i="2"/>
  <c r="F184" i="2"/>
  <c r="F183" i="2"/>
  <c r="F182" i="2"/>
  <c r="F181" i="2"/>
  <c r="F180" i="2"/>
  <c r="J179" i="2"/>
  <c r="J194" i="2" s="1"/>
  <c r="H179" i="2"/>
  <c r="F179" i="2"/>
  <c r="J175" i="2"/>
  <c r="H175" i="2"/>
  <c r="F175" i="2"/>
  <c r="J171" i="2"/>
  <c r="F171" i="2"/>
  <c r="J164" i="2"/>
  <c r="H164" i="2"/>
  <c r="F164" i="2"/>
  <c r="J157" i="2"/>
  <c r="H157" i="2"/>
  <c r="F157" i="2"/>
  <c r="J156" i="2"/>
  <c r="H156" i="2"/>
  <c r="F156" i="2"/>
  <c r="J155" i="2"/>
  <c r="H155" i="2"/>
  <c r="F155" i="2"/>
  <c r="J151" i="2"/>
  <c r="H151" i="2"/>
  <c r="F151" i="2"/>
  <c r="J150" i="2"/>
  <c r="H150" i="2"/>
  <c r="F150" i="2"/>
  <c r="J149" i="2"/>
  <c r="H149" i="2"/>
  <c r="F149" i="2"/>
  <c r="J148" i="2"/>
  <c r="H148" i="2"/>
  <c r="F148" i="2"/>
  <c r="J147" i="2"/>
  <c r="H147" i="2"/>
  <c r="F147" i="2"/>
  <c r="J146" i="2"/>
  <c r="H146" i="2"/>
  <c r="F146" i="2"/>
  <c r="J145" i="2"/>
  <c r="H145" i="2"/>
  <c r="F145" i="2"/>
  <c r="J117" i="2"/>
  <c r="H117" i="2"/>
  <c r="F117" i="2"/>
  <c r="J116" i="2"/>
  <c r="H116" i="2"/>
  <c r="F116" i="2"/>
  <c r="J113" i="2"/>
  <c r="H113" i="2"/>
  <c r="F113" i="2"/>
  <c r="J112" i="2"/>
  <c r="H112" i="2"/>
  <c r="F112" i="2"/>
  <c r="J111" i="2"/>
  <c r="H111" i="2"/>
  <c r="F111" i="2"/>
  <c r="J110" i="2"/>
  <c r="H110" i="2"/>
  <c r="F110" i="2"/>
  <c r="J109" i="2"/>
  <c r="H109" i="2"/>
  <c r="F109" i="2"/>
  <c r="J108" i="2"/>
  <c r="H108" i="2"/>
  <c r="F108" i="2"/>
  <c r="J107" i="2"/>
  <c r="H107" i="2"/>
  <c r="F107" i="2"/>
  <c r="J106" i="2"/>
  <c r="H106" i="2"/>
  <c r="F106" i="2"/>
  <c r="J105" i="2"/>
  <c r="H105" i="2"/>
  <c r="F105" i="2"/>
  <c r="J104" i="2"/>
  <c r="H104" i="2"/>
  <c r="F104" i="2"/>
  <c r="J103" i="2"/>
  <c r="H103" i="2"/>
  <c r="F103" i="2"/>
  <c r="J102" i="2"/>
  <c r="H102" i="2"/>
  <c r="F102" i="2"/>
  <c r="J101" i="2"/>
  <c r="H101" i="2"/>
  <c r="F101" i="2"/>
  <c r="J100" i="2"/>
  <c r="H100" i="2"/>
  <c r="F100" i="2"/>
  <c r="J99" i="2"/>
  <c r="H99" i="2"/>
  <c r="F99" i="2"/>
  <c r="J98" i="2"/>
  <c r="H98" i="2"/>
  <c r="F98" i="2"/>
  <c r="J97" i="2"/>
  <c r="H97" i="2"/>
  <c r="F97" i="2"/>
  <c r="J96" i="2"/>
  <c r="H96" i="2"/>
  <c r="F96" i="2"/>
  <c r="J95" i="2"/>
  <c r="H95" i="2"/>
  <c r="F95" i="2"/>
  <c r="J94" i="2"/>
  <c r="H94" i="2"/>
  <c r="F94" i="2"/>
  <c r="J93" i="2"/>
  <c r="H93" i="2"/>
  <c r="F93" i="2"/>
  <c r="J92" i="2"/>
  <c r="H92" i="2"/>
  <c r="F92" i="2"/>
  <c r="J91" i="2"/>
  <c r="G91" i="2"/>
  <c r="J90" i="2"/>
  <c r="H90" i="2"/>
  <c r="F90" i="2"/>
  <c r="J89" i="2"/>
  <c r="H89" i="2"/>
  <c r="F89" i="2"/>
  <c r="J88" i="2"/>
  <c r="G88" i="2"/>
  <c r="H88" i="2" s="1"/>
  <c r="F88" i="2"/>
  <c r="J87" i="2"/>
  <c r="H87" i="2"/>
  <c r="F87" i="2"/>
  <c r="J86" i="2"/>
  <c r="H86" i="2"/>
  <c r="F86" i="2"/>
  <c r="J71" i="2"/>
  <c r="H71" i="2"/>
  <c r="J69" i="2"/>
  <c r="H69" i="2"/>
  <c r="J68" i="2"/>
  <c r="H68" i="2"/>
  <c r="J67" i="2"/>
  <c r="H67" i="2"/>
  <c r="J64" i="2"/>
  <c r="H64" i="2"/>
  <c r="J63" i="2"/>
  <c r="H63" i="2"/>
  <c r="J62" i="2"/>
  <c r="H62" i="2"/>
  <c r="J61" i="2"/>
  <c r="H61" i="2"/>
  <c r="J58" i="2"/>
  <c r="H58" i="2"/>
  <c r="J57" i="2"/>
  <c r="H57" i="2"/>
  <c r="J56" i="2"/>
  <c r="H56" i="2"/>
  <c r="J55" i="2"/>
  <c r="H55" i="2"/>
  <c r="J53" i="2"/>
  <c r="H53" i="2"/>
  <c r="F53" i="2"/>
  <c r="J51" i="2"/>
  <c r="H51" i="2"/>
  <c r="F51" i="2"/>
  <c r="J50" i="2"/>
  <c r="H50" i="2"/>
  <c r="F50" i="2"/>
  <c r="J49" i="2"/>
  <c r="H49" i="2"/>
  <c r="F49" i="2"/>
  <c r="J48" i="2"/>
  <c r="H48" i="2"/>
  <c r="F48" i="2"/>
  <c r="J47" i="2"/>
  <c r="H47" i="2"/>
  <c r="F47" i="2"/>
  <c r="J38" i="2"/>
  <c r="H38" i="2"/>
  <c r="F38" i="2"/>
  <c r="J35" i="2"/>
  <c r="H35" i="2"/>
  <c r="F35" i="2"/>
  <c r="J34" i="2"/>
  <c r="H34" i="2"/>
  <c r="F34" i="2"/>
  <c r="J33" i="2"/>
  <c r="H33" i="2"/>
  <c r="F33" i="2"/>
  <c r="J32" i="2"/>
  <c r="H32" i="2"/>
  <c r="F32" i="2"/>
  <c r="G30" i="1" l="1"/>
  <c r="H83" i="2"/>
  <c r="F24" i="1" s="1"/>
  <c r="F176" i="2"/>
  <c r="E28" i="1" s="1"/>
  <c r="H152" i="2"/>
  <c r="F26" i="1" s="1"/>
  <c r="F194" i="2"/>
  <c r="E30" i="1" s="1"/>
  <c r="D30" i="1" s="1"/>
  <c r="H194" i="2"/>
  <c r="F30" i="1" s="1"/>
  <c r="F152" i="2"/>
  <c r="E26" i="1" s="1"/>
  <c r="J152" i="2"/>
  <c r="G26" i="1" s="1"/>
  <c r="J83" i="2"/>
  <c r="G24" i="1" s="1"/>
  <c r="H176" i="2"/>
  <c r="F28" i="1" s="1"/>
  <c r="J176" i="2"/>
  <c r="G28" i="1" s="1"/>
  <c r="F52" i="2"/>
  <c r="E22" i="1" s="1"/>
  <c r="H52" i="2"/>
  <c r="F22" i="1" s="1"/>
  <c r="J52" i="2"/>
  <c r="G22" i="1" s="1"/>
  <c r="F43" i="1" l="1"/>
  <c r="F19" i="16" s="1"/>
  <c r="G43" i="1"/>
  <c r="G19" i="16" s="1"/>
  <c r="G21" i="16" s="1"/>
  <c r="G23" i="16" s="1"/>
  <c r="E43" i="1"/>
  <c r="E19" i="16" s="1"/>
  <c r="E21" i="16" s="1"/>
  <c r="E23" i="16" s="1"/>
  <c r="E25" i="16" s="1"/>
  <c r="E31" i="16" s="1"/>
  <c r="D28" i="1"/>
  <c r="D24" i="1"/>
  <c r="D26" i="1"/>
  <c r="D22" i="1"/>
  <c r="G25" i="16" l="1"/>
  <c r="G31" i="16" s="1"/>
  <c r="F21" i="16"/>
  <c r="F23" i="16" s="1"/>
  <c r="F25" i="16" s="1"/>
  <c r="F31" i="16" s="1"/>
  <c r="D43" i="1"/>
  <c r="F45" i="1"/>
  <c r="F47" i="1" s="1"/>
  <c r="G45" i="1"/>
  <c r="G47" i="1" s="1"/>
  <c r="E45" i="1"/>
  <c r="E47" i="1" s="1"/>
  <c r="D45" i="1" l="1"/>
  <c r="D47" i="1" s="1"/>
  <c r="D49" i="1" s="1"/>
  <c r="D51" i="1" s="1"/>
  <c r="D19" i="16"/>
  <c r="G49" i="1"/>
  <c r="G51" i="1" s="1"/>
  <c r="E49" i="1"/>
  <c r="E51" i="1" s="1"/>
  <c r="F49" i="1"/>
  <c r="F51" i="1" s="1"/>
  <c r="D21" i="16" l="1"/>
  <c r="D23" i="16" s="1"/>
  <c r="D25" i="16" l="1"/>
  <c r="D31" i="16" s="1"/>
</calcChain>
</file>

<file path=xl/sharedStrings.xml><?xml version="1.0" encoding="utf-8"?>
<sst xmlns="http://schemas.openxmlformats.org/spreadsheetml/2006/main" count="2716" uniqueCount="827">
  <si>
    <t>vsebina:</t>
  </si>
  <si>
    <t>GRADBENA DELA</t>
  </si>
  <si>
    <t>GRADBENA DELA SKUPAJ:</t>
  </si>
  <si>
    <t>kpl</t>
  </si>
  <si>
    <t xml:space="preserve">1 </t>
  </si>
  <si>
    <t>kos</t>
  </si>
  <si>
    <t xml:space="preserve">3 </t>
  </si>
  <si>
    <t>3a</t>
  </si>
  <si>
    <t>m1</t>
  </si>
  <si>
    <t xml:space="preserve">4 </t>
  </si>
  <si>
    <t>m2</t>
  </si>
  <si>
    <t>m3</t>
  </si>
  <si>
    <t>1a</t>
  </si>
  <si>
    <t>1c</t>
  </si>
  <si>
    <t>2a</t>
  </si>
  <si>
    <t>2c</t>
  </si>
  <si>
    <t>2d</t>
  </si>
  <si>
    <t>4a</t>
  </si>
  <si>
    <t>4b</t>
  </si>
  <si>
    <t>1d</t>
  </si>
  <si>
    <t>1e</t>
  </si>
  <si>
    <t xml:space="preserve">5 </t>
  </si>
  <si>
    <t>3b</t>
  </si>
  <si>
    <t>6a</t>
  </si>
  <si>
    <t>ur</t>
  </si>
  <si>
    <t>6b</t>
  </si>
  <si>
    <t xml:space="preserve">investitor: 	</t>
  </si>
  <si>
    <t>Mestna občina Nova Gorica
Trg Edvarda Kardelja 1, 5000 Nova Gorica</t>
  </si>
  <si>
    <t xml:space="preserve">objekt: </t>
  </si>
  <si>
    <t>ŠOLSKI KARE</t>
  </si>
  <si>
    <t>I.</t>
  </si>
  <si>
    <t>RUŠITVE IN ODSTRANITVE</t>
  </si>
  <si>
    <t>asfaltni tlak</t>
  </si>
  <si>
    <t>ZAVOD ZA ŠPORT</t>
  </si>
  <si>
    <t>MONG</t>
  </si>
  <si>
    <t>€/EM</t>
  </si>
  <si>
    <t>EM</t>
  </si>
  <si>
    <t>KOL</t>
  </si>
  <si>
    <t>€</t>
  </si>
  <si>
    <t>1b</t>
  </si>
  <si>
    <t>prane plošče</t>
  </si>
  <si>
    <t>granitne kocke, deponiranje pri naročniku</t>
  </si>
  <si>
    <t>tartan</t>
  </si>
  <si>
    <t>2</t>
  </si>
  <si>
    <t xml:space="preserve">Odstranitev AB elementov, z udrezom betona na ustrezne segmente, vključno s temelji. </t>
  </si>
  <si>
    <t>zid</t>
  </si>
  <si>
    <t>klančina z zidcem</t>
  </si>
  <si>
    <t>Odstranitev vegetacije s koreninami, z vsemi izkopi in zasipi</t>
  </si>
  <si>
    <t>Vse rušitve z odvozom na stalno deponijo s plačilom takse.</t>
  </si>
  <si>
    <t>odraslo drevo</t>
  </si>
  <si>
    <t>Prestavitev omarice za hidrant</t>
  </si>
  <si>
    <t>Razna dodatna in nepredvidena dela</t>
  </si>
  <si>
    <t>ur KV</t>
  </si>
  <si>
    <t>ur PK</t>
  </si>
  <si>
    <t>ur NK</t>
  </si>
  <si>
    <t>ur bager</t>
  </si>
  <si>
    <t>RUŠITVE IN ODSTRANITVE SKUPAJ:</t>
  </si>
  <si>
    <t>REKAPITULACIJA</t>
  </si>
  <si>
    <t>ODSTRANITVE IN RUŠITVE</t>
  </si>
  <si>
    <t>II.</t>
  </si>
  <si>
    <t>stopnice</t>
  </si>
  <si>
    <t>ZUNANJE POVRŠINE</t>
  </si>
  <si>
    <t>III.</t>
  </si>
  <si>
    <t>protiprašna zaščita</t>
  </si>
  <si>
    <t>2b</t>
  </si>
  <si>
    <t>betonski ravni robnik 15/25cm</t>
  </si>
  <si>
    <t>betonski ločni robnik 15/25cm</t>
  </si>
  <si>
    <t>3</t>
  </si>
  <si>
    <t>ZUNANJE POVRŠINE SKUPAJ:</t>
  </si>
  <si>
    <t>1c1</t>
  </si>
  <si>
    <t xml:space="preserve">klančina    </t>
  </si>
  <si>
    <t>1c2</t>
  </si>
  <si>
    <t>1c4</t>
  </si>
  <si>
    <t>RA do fi 12mm</t>
  </si>
  <si>
    <t>RA nad fi 12mm</t>
  </si>
  <si>
    <t>mreže</t>
  </si>
  <si>
    <t>kg</t>
  </si>
  <si>
    <t>temelji, preseka nad 0,30m3/m2-m1</t>
  </si>
  <si>
    <t>klančina, debeline 15cm</t>
  </si>
  <si>
    <t>beton C30/37; XC4, XF4, XD3, z vsemi projektiranimi dilatacijami.</t>
  </si>
  <si>
    <t>1a1</t>
  </si>
  <si>
    <t>1a2</t>
  </si>
  <si>
    <t>1a2a</t>
  </si>
  <si>
    <t>1a2b</t>
  </si>
  <si>
    <t>1a2c</t>
  </si>
  <si>
    <t>1a3</t>
  </si>
  <si>
    <t>1a3a</t>
  </si>
  <si>
    <t>1a3b</t>
  </si>
  <si>
    <t>1a3c</t>
  </si>
  <si>
    <t>Armatura S500B. Ocena</t>
  </si>
  <si>
    <t>1a4</t>
  </si>
  <si>
    <t>opaži</t>
  </si>
  <si>
    <t>1a4a</t>
  </si>
  <si>
    <t>opaži temeljev nevidne konstrukcije</t>
  </si>
  <si>
    <t>1a4b</t>
  </si>
  <si>
    <t>dvostranski opaži opornih zidov, vidne kosntrukcije VB3</t>
  </si>
  <si>
    <t>podložni beton C8/10</t>
  </si>
  <si>
    <t>stopnice preseka 0,20-0,30m3/m2-m1</t>
  </si>
  <si>
    <t>1b1</t>
  </si>
  <si>
    <t>1b2</t>
  </si>
  <si>
    <t>1b2a</t>
  </si>
  <si>
    <t>1b2b</t>
  </si>
  <si>
    <t>1b3</t>
  </si>
  <si>
    <t>1b3a</t>
  </si>
  <si>
    <t>1b3b</t>
  </si>
  <si>
    <t>1b3c</t>
  </si>
  <si>
    <t>oporni zid - ograja, debeline 20cm</t>
  </si>
  <si>
    <t>ZEMELJSKA DELA</t>
  </si>
  <si>
    <t>1</t>
  </si>
  <si>
    <t>Izvajalec mora v ceni postavk zajeti tudi izdelavo in dostavo vseh vzorcev in testnih polj,</t>
  </si>
  <si>
    <t>Vzorce pisno potrdi odgovorni projektant.</t>
  </si>
  <si>
    <t>Vsa dela je izvajati skladno s projektom PZI, z gradbeno zakonodajo, veljavnimi standardi in pravili stroke.</t>
  </si>
  <si>
    <t>Površinski odkop nasutij odstranjenih tlakov - tamponska nasutja, v globini do 30cm, z odvozom na gradbiščno deponijo.</t>
  </si>
  <si>
    <t xml:space="preserve">2 </t>
  </si>
  <si>
    <t>izkop za klančino</t>
  </si>
  <si>
    <t>izkop za stopnice</t>
  </si>
  <si>
    <t>Zasip z izkopanim materialom ob novih elementih (klančine, stopnice, oporni zidovi…) z dovozom z gradbiščne deponije z utrjevanjem in nabijanjem v plasteh..</t>
  </si>
  <si>
    <t>za klančino</t>
  </si>
  <si>
    <t>za stopnicami</t>
  </si>
  <si>
    <t>z izkopanim materialom</t>
  </si>
  <si>
    <t>z dobavo in vgardnjo ustrezne zemljine</t>
  </si>
  <si>
    <t>Niveliranje - preoblikovanje terena z utrjevanjem in nabijanjem v plasteh.</t>
  </si>
  <si>
    <t>Izkop v zemljini - preoblikovanje terena, z odvozom na gradbiščno deponijo.</t>
  </si>
  <si>
    <t>4</t>
  </si>
  <si>
    <t>5</t>
  </si>
  <si>
    <t>planiranje in utrjevanje planuma novih utrjenih površin in elementov: uvaljan planum zemljine (Ev2 ≥ 40MN/m2 oziroma Ev2 ≥ 25MN/m2 na raščenem terenu</t>
  </si>
  <si>
    <t xml:space="preserve">6 </t>
  </si>
  <si>
    <t>Dobava in polaganje ločilnega sloja PES filc 200g/m2</t>
  </si>
  <si>
    <t>Izvedba zunanjih tlakov, z dobavo in vgradnjo materiala, ustrezno pripravo podlage, ustreznimi utrjevanji in nego površin.</t>
  </si>
  <si>
    <t>AC22 base B70/100 A4 v debelini 5cm,</t>
  </si>
  <si>
    <t>AC8 surf B70/100 A4 v debelini 3cm</t>
  </si>
  <si>
    <t>1c3</t>
  </si>
  <si>
    <t>OP: dodatne zahteve za beton: Dmax 16, PV II; XM 1; S4; OMO100, OSMO25; z dodatkom polipropilenskih vlaken l=12mm (1kg/m3)</t>
  </si>
  <si>
    <t>1a5</t>
  </si>
  <si>
    <t>1b4</t>
  </si>
  <si>
    <t>ZEMELJSKA DELA SKUPAJ:</t>
  </si>
  <si>
    <t>razni manjši elementi: podstavki, temelji….</t>
  </si>
  <si>
    <t>1c3a</t>
  </si>
  <si>
    <t>1c3b</t>
  </si>
  <si>
    <t>AC8 surf B70/100 A5 v debelini 5cm</t>
  </si>
  <si>
    <t>zmrzlinsko odporen kamniti nasipni material KNM 0-60, Ev2 ≥ 60MN/m2</t>
  </si>
  <si>
    <t>zmrzlinsko odporen tamponski drobljenec TD 0-32, vgrajen v predvidenih naklonih, Ev2 ≥ 80MN/m2</t>
  </si>
  <si>
    <t>1c3c</t>
  </si>
  <si>
    <t>OP: dodatne zahteve za beton: Dmax 16, PV II; XM 1; S4; OMO100, OSMO25; z dodatkom polipropilenskih vlaken l=12mm (1kg/m3). V ceni je zajeti vse robne opaže.</t>
  </si>
  <si>
    <t>drobljenec</t>
  </si>
  <si>
    <t>drobljenec 0-8mm, sive barve v debelini 5cm,</t>
  </si>
  <si>
    <t>6d</t>
  </si>
  <si>
    <t>6e</t>
  </si>
  <si>
    <t>rodovitna prst v ustrezni debelini (drevesa najmanj 100cm, grmovnice najmanj 40cm)</t>
  </si>
  <si>
    <t>Dobava in vgradnja tamponskih nasutij in zemljin, s planiranjem in utrjevanjem v plasteh v projektiranih naklonih</t>
  </si>
  <si>
    <t>1d1</t>
  </si>
  <si>
    <t>1d2</t>
  </si>
  <si>
    <t>Izvedba robnih elementov z ustreznimi linijskimi temelji C12/15 in fugiranjem stikov.</t>
  </si>
  <si>
    <t>IV.</t>
  </si>
  <si>
    <t>1d3</t>
  </si>
  <si>
    <t>1d4</t>
  </si>
  <si>
    <t>1d3a</t>
  </si>
  <si>
    <t>1d3b</t>
  </si>
  <si>
    <t>Izdelava, dobava in montaža ključavničarskih elementov. V ceni je zajeti ves osnovni in pritrdilni material, finalno obdelavo, vse za gotove vgrajene elemente. Izvajalec izdela delavniški načrt in vzorec elementa in ga da v pisno potrditev projektantu.</t>
  </si>
  <si>
    <t>držalo iz vroče cinkanega, prašno barvanega okroglega kovinskega profila premera 40mm, privijačenega na kovinsko ograjo in nosilne stebre</t>
  </si>
  <si>
    <t>stebri iz vroče cinkanega, prašno barvanega ploščatega železa prereza 6/60mm, privijačeni na zid</t>
  </si>
  <si>
    <t>ograja stopnic</t>
  </si>
  <si>
    <t>ograja višine 120cm.</t>
  </si>
  <si>
    <t>1f</t>
  </si>
  <si>
    <t>EPDM tlak</t>
  </si>
  <si>
    <t xml:space="preserve">spodnji sloj: 2,5 cm EPDM granulat s poliuretanskim vezivom - drobljena odpadna guma </t>
  </si>
  <si>
    <t xml:space="preserve">zgorni sloj: 1,5 cm fini EPDM granulat s poliuretanskim vezivom </t>
  </si>
  <si>
    <t>SKUPAJ</t>
  </si>
  <si>
    <t>ZASADITEV</t>
  </si>
  <si>
    <t>Opombe:</t>
  </si>
  <si>
    <t>-</t>
  </si>
  <si>
    <t>izvajalec zasaditve mora zagotoviti oskrbo trate in rastlin od dneva posaditve do tehničnega pregleda objekta (vendar ne dalj kot eno vegetacijsko dobo),</t>
  </si>
  <si>
    <t>stroški oskrbe trate in rastlin so vključeni v ceno sajenja.</t>
  </si>
  <si>
    <t>Dobava presejane rodovitne prsti, kvalitetne njivske zemlje (za izvedbo rastnega sloja, za sadilne jame, za mešanje in fino planiranje zatravljenih in zasajenih površin); upoštevati nabavo, nakladanje in dovoz (do 5km).</t>
  </si>
  <si>
    <t>*</t>
  </si>
  <si>
    <t>območje MONG</t>
  </si>
  <si>
    <t>območje Zavod za šport</t>
  </si>
  <si>
    <t>območje Osnovne šole</t>
  </si>
  <si>
    <t>Vgradnja (razstiranje, dodajanje) skladiščene in dobavljene rodovitne prsti za izvedbo zatravljenih površin; poravnava na natančnost +/- 3cm (končna debelina rastnega sloja najmanj 20cm); uporabi se lahko rodovitno prst iz odriva; upoštevati vsa potrebna dela, materiale in transporte. UPOŠTEVANO 50% RODOVITNE PRSTI IZ ODRIVA, 50% NOVE RODOVITNE PRSTI!</t>
  </si>
  <si>
    <t>Zatravitev ravnih delov. Nabava travne mešanice, sejanje travne mešanice (min. 20g/m2) na predvidenih površinah, zagrinjanje, valjanje ter ostalo pripadajoče delo in materiali.</t>
  </si>
  <si>
    <t>Zatravitev brežin. Nabava travne mešanice, sejanje travne mešanice (min. 20g/m2) na predvidenih površinah, zagrinjanje, valjanje ter ostalo pripadajoče delo in materiali.</t>
  </si>
  <si>
    <t>Priprava ter dodajanje skladiščene rodovitne in dobavljene rodovitne prsti za sadilne jame (drevesa, grmovnice, pokrovne grmovnice, popenjavke); uporabi se lahko rodovitno prst iz odriva; upoštevati vsa potrebna dela, materiale in transporte. UPOŠTEVANO 50% RODOVITNE PRSTI IZ ODRIVA, 50% NOVE RODOVITNE PRSTI!</t>
  </si>
  <si>
    <t>Saditev dreves. Izkop sadilne jame (velikost sadilne jame je 1,5 x premer bale oziroma konreninske grude, globina sadilne jame mora ustrezati višini koreninske grude), odvoz nerodovitnega materiala, ročno sajenje, dodajanje rodovitne zemlje, gnojenje, zalivanje, pritrditev na oporni količek (vezivo mora dovoljevati nihanje drevesa in slediti rasti v debelino), izdelava zalivalne sklede, ter ostalo pripadajoče delo in materiali.</t>
  </si>
  <si>
    <t>Dobava in transport sadik dreves. VSE SADIKE NAJMANJ 3 KRAT PRESAJENE!:</t>
  </si>
  <si>
    <t>Acer campestre, maklen (KG, h=300-350cm), grmasta razrast,</t>
  </si>
  <si>
    <t>Aesculus hippocastanum, navadni divji kostanj (KG, o=16-18cm),</t>
  </si>
  <si>
    <t>Carpinus betulus, beli gaber (KG, o=16-18cm),</t>
  </si>
  <si>
    <t>Celtis australis, navadni koprivovec (KG, o=16-18cm),</t>
  </si>
  <si>
    <t>Cercis siliquastrum / navadni jadikovec (KG, o=12-14cm),</t>
  </si>
  <si>
    <t>Chamaecyparis lawsoniana (KG, v=300-350cm),</t>
  </si>
  <si>
    <t>Fagus sylvatica, bukev (KG, o=16-18cm),</t>
  </si>
  <si>
    <t>Prunus avium, češnja (o=16-18cm),</t>
  </si>
  <si>
    <t>Prunus dulcis, mandelj (o=16-18cm),</t>
  </si>
  <si>
    <t>Robinia pseudoacacia `Bessoniana`, robinija (KG, o=16-18cm),</t>
  </si>
  <si>
    <t>Sophora japonica, sofora (KG, o=16-18cm),</t>
  </si>
  <si>
    <t>Sorbus aucuparia, jerebika (KG, o=16-18cm),</t>
  </si>
  <si>
    <t>Tilia cordata, lipovec (KG, o=18-20cm),</t>
  </si>
  <si>
    <t>Tilia platyphyllos, lipa (KG, o=18-20cm), drevoredno drevo,</t>
  </si>
  <si>
    <t>sadno drevje (v=200-250cm).</t>
  </si>
  <si>
    <t>Saditev žive meje. Izkop sadilnega jarka oziroma sadilne jame (priprava rastišča v globini 40cm), odvoz nerodovitnega materiala, ročno sajenje, dodajanje rodovitne zemlje, gnojenje, zalivanje ter ostalo pripadajoče delo in materiali.</t>
  </si>
  <si>
    <t xml:space="preserve">Dobava in transport sadik žive meje (razvit koreninski sistem, pet poganjkov): </t>
  </si>
  <si>
    <t>Prunus laurocerasus, lovorikovec, 1 krat presajen, L, v=60-80cm, sadi se 3 sadike/tm.</t>
  </si>
  <si>
    <t>Saditev grmovnic. Izkop sadilnega jarka oziroma sadilne jame (priprava rastišča v globini 40cm), odvoz nerodovitnega materiala, ročno sajenje, dodajanje rodovitne zemlje, gnojenje, zalivanje ter ostalo pripadajoče delo in materiali.</t>
  </si>
  <si>
    <t xml:space="preserve">Dobava in transport sadik grmovnic (razvit koreninski sistem, pet poganjkov): </t>
  </si>
  <si>
    <t>Pinus mugo, rušje, 1 krat presajen, L, v=50-60cm.</t>
  </si>
  <si>
    <t>Saditev plezalk. Izkop sadilnega jarka oziroma sadilne jame (priprava rastišča v globini 40cm), odvoz nerodovitnega materiala, ročno sajenje, dodajanje rodovitne zemlje, gnojenje, zalivanje ter ostalo pripadajoče delo in materiali.</t>
  </si>
  <si>
    <t>Dobava in transport sadik plezalk:</t>
  </si>
  <si>
    <t>Parthenocissus tricuspidata 'Veitchii', divja trta (h=100-125cm).</t>
  </si>
  <si>
    <t>ZASADITEV SKUPAJ</t>
  </si>
  <si>
    <t>OPIS POSTAVKE</t>
  </si>
  <si>
    <t xml:space="preserve">dobava, prevoz, montaža, vključno z vsemi deli in materialom za izvedbo temeljenja </t>
  </si>
  <si>
    <t>večji krožni sestav z desetimi ponjavami, starostna skupina 3+, kapaciteta: 10uporabnikov; zunanje dimenzije: 6.15 x 3.70 m</t>
  </si>
  <si>
    <t>tri skakalci rasporejeni v trikotnik, fi 120 cm, starostna skupina 3+, kapaciteta: 3 uporabnikov; zunanje dimenzije: 3.48 x 3.25 m</t>
  </si>
  <si>
    <t>Stojala za kolesa</t>
  </si>
  <si>
    <t>m</t>
  </si>
  <si>
    <t xml:space="preserve"> </t>
  </si>
  <si>
    <t>Visoke grede</t>
  </si>
  <si>
    <t>GRADBENO OBRTNIŠKA DELA</t>
  </si>
  <si>
    <t>ZASADITVENA DELA</t>
  </si>
  <si>
    <t>V.</t>
  </si>
  <si>
    <t>VI.</t>
  </si>
  <si>
    <t>Nepredvidena dela 5 %</t>
  </si>
  <si>
    <t>Skupaj A. + B.</t>
  </si>
  <si>
    <t>DDV (22 %)</t>
  </si>
  <si>
    <t>SKUPAJ (A+B) + D</t>
  </si>
  <si>
    <t>VII.</t>
  </si>
  <si>
    <t>VIII.</t>
  </si>
  <si>
    <t>IX.</t>
  </si>
  <si>
    <t>A</t>
  </si>
  <si>
    <t>B</t>
  </si>
  <si>
    <t>C</t>
  </si>
  <si>
    <t>D</t>
  </si>
  <si>
    <t>PREDRAČUN S PROJEKTANTSKO OCENO STROŠKOV</t>
  </si>
  <si>
    <t>OBJEKT:</t>
  </si>
  <si>
    <t>Šolski kare</t>
  </si>
  <si>
    <t>NAČRT:</t>
  </si>
  <si>
    <t>Načrt vodovoda</t>
  </si>
  <si>
    <t>INVESTITOR:</t>
  </si>
  <si>
    <t>Mestna občina Nova Gorica
Trg Edvarda Kardelja 1
5000 Nova Gorica</t>
  </si>
  <si>
    <t>ŠT. PROJEKTA:</t>
  </si>
  <si>
    <t>ŠT. NAČRTA:</t>
  </si>
  <si>
    <t>8721_V</t>
  </si>
  <si>
    <t>FAZA:</t>
  </si>
  <si>
    <t>PZI</t>
  </si>
  <si>
    <t>DATUM:</t>
  </si>
  <si>
    <t>oktober 2020</t>
  </si>
  <si>
    <t>SKUPNA REKAPITULACIJA</t>
  </si>
  <si>
    <t>prestavitev javnega vodovoda</t>
  </si>
  <si>
    <t>EUR</t>
  </si>
  <si>
    <t>pitnik 1, vodovodni priključek in interni vodovod</t>
  </si>
  <si>
    <t>pitnik 2, vodovodni priključek in interni vodovod</t>
  </si>
  <si>
    <t>Davek na dodano vrednost  (22%)</t>
  </si>
  <si>
    <t>POPIS DEL S PREDIZMERAMI IN PREDRAČUNOM</t>
  </si>
  <si>
    <t>DEL:</t>
  </si>
  <si>
    <t>PRIPRAVLJALNA DELA</t>
  </si>
  <si>
    <t>MONTAŽNA DELA</t>
  </si>
  <si>
    <t>NABAVA MATERIALA</t>
  </si>
  <si>
    <t>ZAKLJUČNA DELA</t>
  </si>
  <si>
    <t>1,0</t>
  </si>
  <si>
    <t>PRIPRAVLJANA DELA</t>
  </si>
  <si>
    <t>Priprava gradbišča v dolžini l=47 m, odstranitev eventuelnih ovir in utrditev delovnega platoja. Po končanih delih se gradbišče pospravi in vzpostavi v prvotno stanje.</t>
  </si>
  <si>
    <t>priprava 100%</t>
  </si>
  <si>
    <t>vzpostavitev 100%</t>
  </si>
  <si>
    <t>Zakoličenje osi cevovoda z zavarovanjem osi, oznako horizontalnih in vertikalnih lomov, oznako vozlišč, odcepov in zakoličba mesta prevezave na obstoječi cevovod. Obračun za 1 m1.</t>
  </si>
  <si>
    <t>Postavitev gradbenih profilov na vzpostavljeno os trase cevovoda ter določitev nivoja za merjenje globine izkopa in polaganje cevovoda. Obračun za 1 kos.</t>
  </si>
  <si>
    <t>skupaj</t>
  </si>
  <si>
    <t>2,0</t>
  </si>
  <si>
    <t>Opomba:
trasa vodovoda poteka v trasi predvidene tlakovane pešpoti. Izdelava pešpoti je predmet Načrta krajinske arhitekture.</t>
  </si>
  <si>
    <t>Ročni izkop jarka globine do 2,00 m v terenu III. kat. z odlaganjem na rob izkopa.  Izkop se izvaja z brežinami v naklonu 70˚. Obračun za 1 m3.</t>
  </si>
  <si>
    <t>Odvoz odkopanega materiala  na trajno gradbeno deponijo do 15 km z nakladanjem na kamion, razkladanjem, razgrinjanjem, planiranjem in utrjevanjem v slojih po 50 cm. V ceno je vključen tudi strošek deponije. Obračun za 1 m3.</t>
  </si>
  <si>
    <t>Ročno planiranje dna jarka v projektiranem padcu. Obračun za 1 m2.</t>
  </si>
  <si>
    <t>Nabava in dobava peska gr. 0-16 mm in izdelava nasipa za izravnavo dna jarka debeline 10 cm, s planiranjem in utrjevanjem do 95 % trdnosti po standardnem Proctorjevem postopku.
Obračun za 1 m3.</t>
  </si>
  <si>
    <t>Nabava, dobava in izdelava nasipa 20 cm nad temenom cevi iz peska granulacije 0-16 mm. Na peščeno posteljico se izvede 3-5 cm deb. ležišče cevi. Obsip cevi se izvaja v slojih po 15 cm, istočasno na obeh straneh cevi z utrjevanjem po standardem Proktorjevem postopku. 
Obračun za 1 m3.</t>
  </si>
  <si>
    <t>Zasip jarka z izkopanim materialom do nivoja humusa z utrjevanjem v plasteh po 20 cm.  Obračun za 1 m3.</t>
  </si>
  <si>
    <t>Črpanje vode iz gradbene jame v času gradnje.
Obračun za 1 uro.</t>
  </si>
  <si>
    <t>Priprava gradbišča, določitev deponije vodovodnega materiala in zavarovanje. Po končanih delih se gradbišče pospravi in vzpostavi v prvotno stanje.</t>
  </si>
  <si>
    <t>Prekinitev oskrbe na obstoječem vodovodnem cevovodu z obvestilom porabnikom. Ocena stroškov.</t>
  </si>
  <si>
    <t>Izpraznitev obstoječega cevovoda NL DN 150, priključitev novega cevovoda. Obračun za 1 kos.</t>
  </si>
  <si>
    <t>Prenos, spuščanje in polaganje cevi NL DN 150 v jarek in ter poravnanje v horizontalni in vertikalni smeri. Obračun za 1 m1.</t>
  </si>
  <si>
    <t>Prenos, spuščanje in polaganje NL elementov teže do 25 kg v jarek ter poravnanje v vertikalni in horizontalni smeri. Obračun za 1 kos.</t>
  </si>
  <si>
    <t>Montaža NL cevi DN 150 na predhodno pripravljeno peščeno posteljico po navodilih projektanta in proizvajalca. Obračun za 1 m1.</t>
  </si>
  <si>
    <t>Montaža ravnih vmesnih cevnih kosov DN 150. Obračun za 1 kos.</t>
  </si>
  <si>
    <t>Montaža fazonskih kosov DN 150 na prirobnico. Obračun za 1 kos.</t>
  </si>
  <si>
    <t>Montaža fazonskih kosov DN 150 na obojko. Obračun za 1 kos.</t>
  </si>
  <si>
    <t>Montaža spojnih kosov DN 150 na prirobnico. Obračun za 1 kos.</t>
  </si>
  <si>
    <t>Izvedba tlačnega preizkusa cevovoda. Obračun za 1 kos.</t>
  </si>
  <si>
    <t>Dezinfekcija cevovoda pred izvedbo prevezav in vključitvijo v obratovanje. Postavka vključuje izpiranje cevovoda in pridobitev atesta ustreznosti kvalitete vode. Obračun za 1 kos.</t>
  </si>
  <si>
    <t>Nabava in polaganje opozorilnega traku nad vodovodnimi cevmi.
Obračun po 1 m1.</t>
  </si>
  <si>
    <t>cevi</t>
  </si>
  <si>
    <t>NL cev, standard C40, s tesnilom za sidrni spoj, DN 150.</t>
  </si>
  <si>
    <t>NL ravni vmesni cevni kosi</t>
  </si>
  <si>
    <t>ravni vmesni cevni kos, l=500 mm, DN 150</t>
  </si>
  <si>
    <t>NL fazonski kosi, prirobnični spoj</t>
  </si>
  <si>
    <t>F kos, PN 10-16, DN 150.</t>
  </si>
  <si>
    <t>NL fazonski kosi, obojčni spoj</t>
  </si>
  <si>
    <t>MMK kos 11°, PN 10-16, sidrni spoj, DN 150.</t>
  </si>
  <si>
    <t>MMK kos 22°, PN 10-16, sidrni spoj, DN 150.</t>
  </si>
  <si>
    <t>MMK kos 45°, PN 10-16, sidrni spoj, DN 150.</t>
  </si>
  <si>
    <t>NL spojni kosi, prirobnični spoj</t>
  </si>
  <si>
    <t>Univerzalna spojka za cev NL DN 150, PN 10, DN 150.</t>
  </si>
  <si>
    <t>profilirana medprirobnična tesnila z jeklenim obročem</t>
  </si>
  <si>
    <t>DN 150</t>
  </si>
  <si>
    <t xml:space="preserve">vijaki z matico in podložko iz nerjavečega materiala </t>
  </si>
  <si>
    <t>za DN 150 - M 20/80</t>
  </si>
  <si>
    <t>Transportni stroški nabave materiala.</t>
  </si>
  <si>
    <t>NABAVA VODOVODNEGA MATERIALA</t>
  </si>
  <si>
    <t>Izdelava geodetskega posnetka v papirni in elektronski obliki</t>
  </si>
  <si>
    <t>Izdelava PID-a skladno z GZ in dopolnitvami ter po zahtevah bodočega upravljavca vodovoda.</t>
  </si>
  <si>
    <t>ZAKLJUČNA DELA SKUPAJ</t>
  </si>
  <si>
    <t>priključek pitnik 1</t>
  </si>
  <si>
    <t>SKUPAJ (brez DDV)</t>
  </si>
  <si>
    <t>Gradbena dela pri izvedbi hišnega priključka od navezave na javni vodovod do vodomernega mesta v utrjeni površini (asfalt, tlakovci): rušenje ovir na trasi,  strojno-ročni izkop globine do 1,5 m in širine 0,50 m, izvedba peščene posteljice in obsipa priključka, zasip vodovodnega jarka  delno z izkopanim materialom , utrjevanje zasipa z odvozom viška materiala, postavitev cestnih kap hišnih priključkov  na niveleto terena in vzpostavitev v prvotno stanje po izvedbi hišnega priključka.
Obračun za 1 m1.</t>
  </si>
  <si>
    <t>Gradbena dela pri izvedbi internega vodovoda v neutrjeni površini od navezave na vodomerno mesto do uporabnika: rušenje ovir na trasi,  strojno-ročni izkop globine do 1,5 m in širine 0,50 m, izvedba peščene posteljice in obsipa cevi, zasip vodovodnega jarka  delno z izkopanim materialom, utrjevanje zasipa z odvozom viška materiala in vzpostavitev v prvotno stanje po izvedbi internega cevovoda.
Obračun za 1 m1.</t>
  </si>
  <si>
    <t>Gradbena dela za vgradnjo montažnega vodomernega jaška: 
izkop gradbene jame, poravnanje dna gradbene jame, izvedba betonskega temelja iz betona C16/20, dim 140x140 cm, deb. 20 cm, zasip gradbene jame z izkopanim materialom, odvoz odvečnega materiala na deponijo. Površina terena se uredi skladno z obstoječo ureditvijo.  Obračun za 1 kos.</t>
  </si>
  <si>
    <t>Montaža priključne cevi  PE 100, PN 16, d 32 za hišne priključke v zaščitno cev vključno s povezavo na ločno spojko pri zasunu in armaturo v merilnem mestu. Obračun za 1 m1.</t>
  </si>
  <si>
    <t>Montaža interne cevi  PE 100, PN 16, d 32 v zaščitno cev vključno s povezavo v merilnem mestu in na mestu porabe. Obračun za 1 m1.</t>
  </si>
  <si>
    <t>Montaža zaščitne cevi priključne cevi PE 80, PN 8, d 75. Obračun za 1 m1.</t>
  </si>
  <si>
    <t>Montaža zaščitne cevi interne cevi PE 80, PN 8, d 75. Obračun za 1 m1.</t>
  </si>
  <si>
    <t>Montaža navrtnega oklepa za cev NL DN 150 in zasuna za cev PE d 32 z montažo vgradne garniture in cestne kape, vključno s prehodno ločno spojko za PE cev d 32. Obračun za 1 kos.</t>
  </si>
  <si>
    <t>Montaža elementov v vodomerni jašek s predhodno demontažo obstoječih.
Obračun za 1 vodomerni jašek.</t>
  </si>
  <si>
    <t>Izvedba tlačnega preizkusa. Obračun na 1 kos.</t>
  </si>
  <si>
    <t>Izpiranje cevi hišnega priključka.
Obračun za 1 kos.</t>
  </si>
  <si>
    <t>Nabava in polaganje signalnega traku nad cevjo hišnega priključka.</t>
  </si>
  <si>
    <t xml:space="preserve">Cev PE 100, PN 16, d 32.      </t>
  </si>
  <si>
    <t>Cev PE 80, PN 8, d 75.</t>
  </si>
  <si>
    <t>Univerzalni navrtni oklep za NL DN 150 z zaporno armaturo DN 25, ločno spojko za PE cev d 32, z vgradno garnituro in cestno kapo s podložnim obročem
DN 150 / d 32</t>
  </si>
  <si>
    <t>Gumi tesnilo za PE cev d 75/32.</t>
  </si>
  <si>
    <t>Vodomerni jašek iz poliestra premera 1000 mm, globine 1400 mm, kompletno z vstopno lestvijo iz nerjavečega jekla in povoznim pokrovom dim. 600x600 mm, standard EN 124, B125, vstopna lestev  iz nerjevečega jekla standard SIST EN 14396:2004 oz. 13101:2003. Obračun za 1 kos.</t>
  </si>
  <si>
    <t>oprema vodomernega jaška</t>
  </si>
  <si>
    <t>prehodna spojka, d 32/1"</t>
  </si>
  <si>
    <t>T kos, 1"/1"</t>
  </si>
  <si>
    <t>vmesni cevni kos, l=40 mm</t>
  </si>
  <si>
    <t>koleno, 1"</t>
  </si>
  <si>
    <t>privijalo, 1"</t>
  </si>
  <si>
    <t>zmanjševalni kos 1"/3/4"</t>
  </si>
  <si>
    <t>krogelni ventil, 1"</t>
  </si>
  <si>
    <t>krogelni ventil, 1", z izpustom</t>
  </si>
  <si>
    <t>volumetrični vodomer, DN 20 (3/4"), skupaj s holandcema in nepovratnim ventilom (vložek), z možnostjo namestitve impulznega senzorja</t>
  </si>
  <si>
    <t>konzola za namestitev vodomera</t>
  </si>
  <si>
    <t>priključek pitnik 2</t>
  </si>
  <si>
    <t>Gradbena dela pri izvedbi hišnega priključka od navezave na javni vodovod do vodomernega mesta v neutrjeni površini: rušenje ovir na trasi,  strojno-ročni izkop globine do 1,5 m in širine 0,50 m, izvedba peščene posteljice in obsipa priključka, zasip vodovodnega jarka  delno z izkopanim materialom , utrjevanje zasipa z odvozom viška materiala, postavitev cestnih kap hišnih priključkov  na niveleto terena in vzpostavitev v prvotno stanje po izvedbi hišnega priključka.
Obračun za 1 m1.</t>
  </si>
  <si>
    <t>Gradbena dela pri izvedbi internega vodovoda od navezave na vodomerno mesto do uporabnika v neutrjeni površini: rušenje ovir na trasi,  strojno-ročni izkop globine do 1,5 m in širine 0,50 m, izvedba peščene posteljice in obsipa cevi, zasip vodovodnega jarka  delno z izkopanim materialom, utrjevanje zasipa z odvozom viška materiala in vzpostavitev v prvotno stanje po izvedbi internega cevovoda.
Obračun za 1 m1.</t>
  </si>
  <si>
    <t>Montaža priključne cevi PE 100, PN 16, d 32 za hišne priključke v zaščitno cev vključno s povezavo na ločno spojko pri zasunu in armaturo v merilnem mestu. Obračun za 1 m1.</t>
  </si>
  <si>
    <t>Montaža interne cevi PE 100, PN 16, d 32 za hišne priključke v zaščitno cev vključno s povezavo v merilnem mestu in na mestu porabe. Obračun za 1 m1.</t>
  </si>
  <si>
    <t>Priprava na izvedbo tlačnega preizkusa. Obračun na 1 kos.</t>
  </si>
  <si>
    <t>OŠMŠ</t>
  </si>
  <si>
    <t>E</t>
  </si>
  <si>
    <t>POPIS MATERIALA IN DEL</t>
  </si>
  <si>
    <t>ŠOLSKI KARE NOVA GORICA</t>
  </si>
  <si>
    <t xml:space="preserve">ZUNANJA RAZSVETLJAVA IN PREDPRIPRAVA ZA VIDEONADZOR </t>
  </si>
  <si>
    <t>A/</t>
  </si>
  <si>
    <t>PRIPRAVLJALNA in DEMONTAŽNA DELA</t>
  </si>
  <si>
    <t>Poz.</t>
  </si>
  <si>
    <t>Popis za dobavo in montažo</t>
  </si>
  <si>
    <t>m.e.</t>
  </si>
  <si>
    <t>kol.</t>
  </si>
  <si>
    <t>cena/enoto</t>
  </si>
  <si>
    <t>skupna cena</t>
  </si>
  <si>
    <t>1.</t>
  </si>
  <si>
    <t>Zakoličba predvidenih kabelskih tras, trasiranje (zarisovanje) (smerni kabli)</t>
  </si>
  <si>
    <t>2.</t>
  </si>
  <si>
    <t>Zakoličba obstoječih kabelskih tras, trasiranje (optika, telefon, DEM kabli, elektro, KTV, kanalizacija, ...)</t>
  </si>
  <si>
    <t>3.</t>
  </si>
  <si>
    <t>Priprava del in materiala.</t>
  </si>
  <si>
    <t>SKUPAJ:</t>
  </si>
  <si>
    <t>B/</t>
  </si>
  <si>
    <t>Dobava materiala in izdelava cevne kabelske kanalizacije preseka 2x iz PC cevi 100mm, izkop v zem. III. - IV. Ktg., v povozni površini, širina kanala 0,42m, globina kanala 0,81m, zaščita cevi z peskom, zasip kanala z tamponom z utrditvijo, nakladanje viška materiala in odvoz na deponijo, čiščenje trase</t>
  </si>
  <si>
    <t>količine za m1</t>
  </si>
  <si>
    <t>izkop strojni</t>
  </si>
  <si>
    <t>izkop ročni</t>
  </si>
  <si>
    <t>zasip s peskom okoli cevi</t>
  </si>
  <si>
    <t>tamponski zasip z utrditvijo</t>
  </si>
  <si>
    <t>cev 100 mm</t>
  </si>
  <si>
    <t>ozemljitveni valjanec-samo polaganje</t>
  </si>
  <si>
    <t>PVC distančnik</t>
  </si>
  <si>
    <t>PVC opozorilni trak</t>
  </si>
  <si>
    <t>odvoz odvečnega materiala na deponijo</t>
  </si>
  <si>
    <t xml:space="preserve">Izdelava gradbenih jam in polaganje tipskih betonskih temeljev, dim. 600 x 600 x 800 mm, na pripravljeno betonsko podlago, komplet  </t>
  </si>
  <si>
    <t>kom</t>
  </si>
  <si>
    <t>Izdelava kabelskega jaška dim. BC Ø60mm, strojni izkop v zemljišču III-IV. kategorije, jašek opremljen s povoznim betonom polnjenim pokrovom 60×60cm in ustrezno hidravliko za odpiranje 125kN z napisom JAVNA RAZSVETLJAVA, nakladanje in odvoz materiala, čiščenje terena. Višina cevi je 1m.</t>
  </si>
  <si>
    <t>4.</t>
  </si>
  <si>
    <t>Odstranitev robnikov, razrez obstoječega asfalta, izkop in zasutje, postavtev robnikov  ter asfaltiranje po zaključku del za priklop NN dovodnega kabala zunanje razsvetljave na obstojeo svetilko JR ob Delpinovi cesti</t>
  </si>
  <si>
    <t>5.</t>
  </si>
  <si>
    <t>Drobna gradbena dela 5%.</t>
  </si>
  <si>
    <t>C/</t>
  </si>
  <si>
    <t>JAKI TOK</t>
  </si>
  <si>
    <t>RAZSVETLJAVA</t>
  </si>
  <si>
    <r>
      <t xml:space="preserve">Svetilka tip: </t>
    </r>
    <r>
      <rPr>
        <b/>
        <sz val="10"/>
        <rFont val="Arial CE"/>
        <charset val="238"/>
      </rPr>
      <t>S01 za natik na kandelaber</t>
    </r>
  </si>
  <si>
    <t>* tip: 5XA5132J1A08A4 Siteco DL® 30 LEDi, komplet z ustrzno konzolo in priprobnico ali enakovredno</t>
  </si>
  <si>
    <r>
      <t xml:space="preserve">Svetilka tip: </t>
    </r>
    <r>
      <rPr>
        <b/>
        <sz val="10"/>
        <rFont val="Arial CE"/>
        <charset val="238"/>
      </rPr>
      <t>S02 za natik na kandelaber</t>
    </r>
  </si>
  <si>
    <t>* tip: 5XA5132E1B08A5 Siteco DL® 30 LEDi, komplet z ustrzno konzolo in priprobnico ali enakovredno</t>
  </si>
  <si>
    <t>INSTALACIJSKI MATERIAL</t>
  </si>
  <si>
    <t>Dobava in montaža vroče cinkanega segmentnega kandelabra višine  6 m nad tlemi v kovinsko sivi barvi (DB 702S), vrh streba prilagojem za direktno montažo svetilke pod kotom 0°, kandelaber naj zdrži tlak vetra 110daN/m2 in hitrost vetra 151 km/h (za cono vetra C) (vključno z vratci za dostop do PVE) v ceno vključen tudi strošek temelja.</t>
  </si>
  <si>
    <t>Električne veze PVE 5/25, ki se montirajo v kandelaber proizvajalca ELLUM-Celje ali podobno</t>
  </si>
  <si>
    <t>Nosilec PVE omarice v kandelabru - ELLUM Celje ali podobno</t>
  </si>
  <si>
    <t>Cevne varovalke tipa T - TRAGE - ELLUM Celje ali podobno</t>
  </si>
  <si>
    <t>KABLI IN IZVODI</t>
  </si>
  <si>
    <t>Polaganje zemeljskega kabla 0,6 / 1kV, uvlečenega v zaščitne PVC cevi po celotni trasi jarka, komplet:</t>
  </si>
  <si>
    <t>NA2XY-J 4x16+1,5 Al mm2</t>
  </si>
  <si>
    <t>Priklop napajalnega kabla v omarici oobstoječega droga</t>
  </si>
  <si>
    <t>Izdelava priključkov na priključna mesta:</t>
  </si>
  <si>
    <t xml:space="preserve">do 16 mm2  </t>
  </si>
  <si>
    <t xml:space="preserve">do 2,5 mm2  </t>
  </si>
  <si>
    <t>STRELOVOD - OZEMLJITVE</t>
  </si>
  <si>
    <t>Valjanec Fe-Zn 25x4mm, za povezavo kandelabrov, položen v zemljo nad napajalnim kablom, pri prečkanju ceste pod asfaltiranimi površinami pa nad cevjo v kateri je napajalni kabel, komplet</t>
  </si>
  <si>
    <t>Ploščica za spoj valjanca na kandelaber, dimenzij         120 x 25 x 6 mm po detajlu "A" za načrt spoja valjanca na kandelaber in zaščitena z antikorozijskim premazom</t>
  </si>
  <si>
    <t>Izvedba raznih spojeh ( križni, vijačni, ….)</t>
  </si>
  <si>
    <t>D/</t>
  </si>
  <si>
    <t>TRANSPORT</t>
  </si>
  <si>
    <t>Montažni material in oprema, komplet.                          ( nakladanje, razkladanje, prevozi )</t>
  </si>
  <si>
    <t>Mivka in gradbeni material :                                         (nakladanje, razkladanje, prevozi)</t>
  </si>
  <si>
    <t>Razvoz, raznos materiala po delovišču</t>
  </si>
  <si>
    <t xml:space="preserve">Prevoz gradbeno montažne skupine  km </t>
  </si>
  <si>
    <t>km</t>
  </si>
  <si>
    <t>E/</t>
  </si>
  <si>
    <t>Snemanje trase kablovoda in vris v kataster :</t>
  </si>
  <si>
    <t>Pregled in napetostni preizkus  NN kabla ter ostalih naprav, meritve instalacij, komplet.</t>
  </si>
  <si>
    <t>Kontrolne meritve:</t>
  </si>
  <si>
    <t>*osvetljenosti, svetlosti</t>
  </si>
  <si>
    <t>*galvanskih stikov, ozemljitve in izol. upornosti</t>
  </si>
  <si>
    <t>Pregled in preizkus javne razsvetljave</t>
  </si>
  <si>
    <t>F/</t>
  </si>
  <si>
    <t>IZDELAVA PROJEKTA IZVEDENIH DEL - PID</t>
  </si>
  <si>
    <t>Kanalizacijski priključki - Šolski kare</t>
  </si>
  <si>
    <t>01.       PRIPRAVLJALNA DELA</t>
  </si>
  <si>
    <t>02.       ZEMELJSKA DELA</t>
  </si>
  <si>
    <t>03.       GRADBENA DELA</t>
  </si>
  <si>
    <t>04.       KANALIZACIJSKA DELA</t>
  </si>
  <si>
    <t>05.       KRIŽANJE Z OSTALIMI KOMUNALNIMI VODI</t>
  </si>
  <si>
    <t xml:space="preserve"> Skupaj objekt</t>
  </si>
  <si>
    <t>01.      PRIPRAVLJALNA DELA</t>
  </si>
  <si>
    <t>01.1</t>
  </si>
  <si>
    <t>Zakoličenje osi kanalizacije, z zavarovanjem osi, oznako revizijskih jaškov, vris v kataster in izdelava geodetskega posnetka.</t>
  </si>
  <si>
    <t>-Shp1</t>
  </si>
  <si>
    <t xml:space="preserve"> m1</t>
  </si>
  <si>
    <t>-Shp2</t>
  </si>
  <si>
    <t>01.2</t>
  </si>
  <si>
    <t>Postavitev gradbenih profilov na vzpostavljeno os trase cevovoda, ter določitev nivoja za merjenje globine izkopa in polaganje cevovoda.</t>
  </si>
  <si>
    <t xml:space="preserve"> kos</t>
  </si>
  <si>
    <t>01.3</t>
  </si>
  <si>
    <t>Geodetski posnetek in vris v kataster. En izvod posnetka v Gauss-Krugerjevem sistemu se odda v elektronski obliki. Obračun za 1 m1.</t>
  </si>
  <si>
    <t>01.4</t>
  </si>
  <si>
    <t>Izdelava PID po gradbeni zakonodaji tudi v elektronski obliki.</t>
  </si>
  <si>
    <t>01.5</t>
  </si>
  <si>
    <t>Zakoličba obstoječih komunalnih vodov in oznaka križanj. 
Obračun po dejanskih stroških.</t>
  </si>
  <si>
    <t>01.6</t>
  </si>
  <si>
    <t>Nadzor pri gradnji kanala pristojnih služb ostalih komunalnih vodov na območju: elektro, PTT, plinovod, vodovod, javna razsvetljava.                                                              Obračun po dejanskih stroških.</t>
  </si>
  <si>
    <t>01.7</t>
  </si>
  <si>
    <t xml:space="preserve">Priprava gradbišča v dolžini L=23.40m, odstranitev eventuelnih ovir, prometnih znakov in utrditev delovnega platoja. Po končanih delih gradbišče pospraviti in vzpostaviti v prvotno stanje.                         </t>
  </si>
  <si>
    <t xml:space="preserve"> - priprava gradbišča</t>
  </si>
  <si>
    <t xml:space="preserve"> - čiščenje po končanih delih</t>
  </si>
  <si>
    <t>01.8</t>
  </si>
  <si>
    <t>Stroški izvedbe projektantskega nadzora.</t>
  </si>
  <si>
    <t>01.9</t>
  </si>
  <si>
    <t>Opravljanje nadzora geomehanika, ki preveri ustreznost projektiranih rešitev zemeljskih del. Obračun po dejanskih stroških.</t>
  </si>
  <si>
    <t>ocena stroškov</t>
  </si>
  <si>
    <t xml:space="preserve"> Skupaj PRIPRAVLJALNA DELA:</t>
  </si>
  <si>
    <t xml:space="preserve"> 02.</t>
  </si>
  <si>
    <t>02.1</t>
  </si>
  <si>
    <t>Površinski odkop humusa v povprečni debelini 20 cm, z odvozom na začasno gradbeno deponijo, ter ureditev le te v prvotno stanje.</t>
  </si>
  <si>
    <t>02.2</t>
  </si>
  <si>
    <t>Strojni izkop jarkov za hišne kanalizacijske priključke v terenu III. kategorije, širine do 1m, globine do 2,00m, naklon brižin 70° z odmetom izkopanega materiala 1m od roba izkopa. Upoštevamo 90% vsega izkopa)</t>
  </si>
  <si>
    <t>02.3</t>
  </si>
  <si>
    <t>Ročni izkop v lahki zemljini (II. In III. kategorije) globine do 2m za izdelavo priključkov in na prečkanju z drugimi komunalnimi vodi z odmetom izkopanega materiala 1m od roba izkopa.Upoštevamo 10% vsega izkopa)</t>
  </si>
  <si>
    <t>02.4</t>
  </si>
  <si>
    <t>Ročno planiranje dna jarka s točnostjo +/- 3 cm po projektiranem padcu.Obračun za 1 m2.</t>
  </si>
  <si>
    <t xml:space="preserve"> m2</t>
  </si>
  <si>
    <t>02.5</t>
  </si>
  <si>
    <t>Dobava peska frakcije 8-16 mm in izdelava temeljne plasti posteljice deb. 10 cm, s planiranjem in strojnim utrjevanjem do 95 % po standardnem Prokterjevem postopku. Natančnost izdelave posteljice je +/- 1 cm.                 Obračun za 1 m3.</t>
  </si>
  <si>
    <t>02.6</t>
  </si>
  <si>
    <t>Dobava peska frakcije 8-16 mm in izdelava nasipa nad položenimi cevmi 30 cm nad temenom. Na peščeno posteljico se izvede 3-5 cm debel nasip, v katerega si cev izdela ležišče. Obsip in nasip je potr ebno utrditi do 95 % trdnosti po standardnem Proktorjevem preiskusu.</t>
  </si>
  <si>
    <t>02.7</t>
  </si>
  <si>
    <t>Zasip interne sanitarne kanalizacije z izkopanim materialom, ter komprimiranje v plasteh po 20cm.</t>
  </si>
  <si>
    <t>02.8</t>
  </si>
  <si>
    <t xml:space="preserve">Odvoz odvečnega materiala iz začasne gradbene deponije na stalno gradbeno deponijo. Vključeni stroški stalne deponije. </t>
  </si>
  <si>
    <t>02.9</t>
  </si>
  <si>
    <t>Črpanje vode iz gradbene jame v času gradnje.</t>
  </si>
  <si>
    <t xml:space="preserve"> Skupaj ZEMELJSKA DELA:</t>
  </si>
  <si>
    <t>03.</t>
  </si>
  <si>
    <t>OPOMBA: Na povoznih površinah dostopne poti se vgradi LTŽ pokrove D400. V raščenem terenu se vgradi LTŽ pokrove B125.</t>
  </si>
  <si>
    <t>Jašek na obstoječem priključku (k1.1) se ob izvedbi novega priključka (Shp1) zamenja z novim jaškom.</t>
  </si>
  <si>
    <t>03.1</t>
  </si>
  <si>
    <t>Izdelava polietilenskega revizijskega jaška, DN 800 mm, na kanalu PVC DN160 mm, globine do 1,50 m, kompletno z AB vencem in obročem za okvir in pokrov, ter LTŽ pokrovom z fi 600 mm EN 124 B125, ter AB tipsko krovno ploščo C20/25. Pokrov izveden na zaklep z odprtinami za zračeneje. Mulda je izoblikovana iz poliestra v obliki koritnice. Prehod med poliestrom in AB vencem izveden preko profilne gume. (RJ1_Shp1, RJ2_Shp1, RJ3_Shp1)</t>
  </si>
  <si>
    <t>03.2</t>
  </si>
  <si>
    <t>Izdelava polietilenskega revizijskega jaška, DN 600 mm, na kanalu PVC DN160 mm, globine do 1,00 m, kompletno z AB vencem in obročem za okvir in pokrov, ter LTŽ pokrovom z fi 600 mm EN 124 B125, ter AB tipsko krovno ploščo C20/25. Pokrov izveden na zaklep z odprtinami za zračeneje. Mulda je izoblikovana iz poliestra v obliki koritnice. Prehod med poliestrom in AB vencem izveden preko profilne gume. (RJ1_Shp2)</t>
  </si>
  <si>
    <t xml:space="preserve"> Skupaj GRADBENA DELA:</t>
  </si>
  <si>
    <t xml:space="preserve"> 04.</t>
  </si>
  <si>
    <t>KANALIZACIJSKA DELA</t>
  </si>
  <si>
    <t>04.1</t>
  </si>
  <si>
    <t>Dobava in montaža kanalizacijskih PVC cevi, DN 160 mm (SN8), kompletno z potrebnimi spojkami, fazonskimi kosi in gumi tesnili  (v ceni je zajeto tudi nadzor geomehanika ter prevoz in prenos kanalizacijskih cevi iz deponije do mesta vgraditve).</t>
  </si>
  <si>
    <t>04.2</t>
  </si>
  <si>
    <t>Pregled in čiščenje kanala pred izvedbo tlačnega poizkusa.</t>
  </si>
  <si>
    <t>04.3</t>
  </si>
  <si>
    <t xml:space="preserve">Tlačni poizkus vodotesnosti položenih kanalizacijskih cevi, po navodilih proizvajalca in projektanta </t>
  </si>
  <si>
    <t>04.4</t>
  </si>
  <si>
    <t>Pregled zgrajene kanalizacije s TV kamero.</t>
  </si>
  <si>
    <t>04.5</t>
  </si>
  <si>
    <t>Dobava in montaža kanalizacijskih PVC cevi, DN 110 mm, kompletno z gumi tesnili za priklop na meteorni kanal ter vsemi potrebnimi zemeljskimi, gradbenimi, montažnimi deli, ter transporti. Vezna kanalizacija se obbetonira s pustim betonom (C16/20).</t>
  </si>
  <si>
    <t xml:space="preserve"> - priklop kanalete</t>
  </si>
  <si>
    <t xml:space="preserve"> Skupaj KANALIZACIJSKA DELA:</t>
  </si>
  <si>
    <t>05.</t>
  </si>
  <si>
    <t>KRIŽANJE Z OSTALIMI KOMUNALNIMI VODI</t>
  </si>
  <si>
    <t>05.1</t>
  </si>
  <si>
    <t>Križanje kanalizacijske cevi z:</t>
  </si>
  <si>
    <t>vodovod</t>
  </si>
  <si>
    <t>javna razsvetljava</t>
  </si>
  <si>
    <t>telekomunikacijski vod</t>
  </si>
  <si>
    <t>elektrika</t>
  </si>
  <si>
    <t>meteorni kanal</t>
  </si>
  <si>
    <t>sanitarni kanal</t>
  </si>
  <si>
    <t>tlačni vod</t>
  </si>
  <si>
    <t>plinovod</t>
  </si>
  <si>
    <t xml:space="preserve"> Skupaj KRIŽANJA:</t>
  </si>
  <si>
    <t>Ljubljanski</t>
  </si>
  <si>
    <t>Verovškova ulica 64</t>
  </si>
  <si>
    <t xml:space="preserve">urbanistični </t>
  </si>
  <si>
    <t>SI-1000 Ljubljana</t>
  </si>
  <si>
    <t>zavod, d. d.</t>
  </si>
  <si>
    <t>Slovenija</t>
  </si>
  <si>
    <t>V priloženem popisu je v nekaterih postavkah zaradi ustreznejšega opisa materialov ali opreme v informativne namene naveden tudi proizvajalec in tip materiala ali opreme. Navedba je zgolj informativne narave in se lahko ponudi material oz. oprema, ki je enakovredna (68 člen ZJN-3).</t>
  </si>
  <si>
    <t>Odgovorna oseba</t>
  </si>
  <si>
    <t>Šifra projekta</t>
  </si>
  <si>
    <t>Datum</t>
  </si>
  <si>
    <t>Tadej Pfajfar, 
univ. dipl. inž. geod.</t>
  </si>
  <si>
    <t>POROČILO K POPISU DEL IN PROJEKTANTSKI OCENI VREDNOSTI</t>
  </si>
  <si>
    <t>(-) Podane cene za enoto so povprečne cene v gradbeništvu s področja nizkih gradenj za leto 2020.</t>
  </si>
  <si>
    <t>(-) V rekapitulaciji projektantske ocene vrednosti je zajet davek na dodano vrednost (DDV) v višini 22 %.</t>
  </si>
  <si>
    <t>(-) V popisu niso upoštevani odkupi zemljišč.</t>
  </si>
  <si>
    <t>(-) Proizvajalec se seznani z vsemi pogoji za delo (transport, omejitve kulturne dediščine) pred izvedbo del! Kasnejši zahtevki glede pogojev dela niso upravičeni.</t>
  </si>
  <si>
    <t>SPLOŠNO:</t>
  </si>
  <si>
    <t>(-) Dela je potrebno izvajati skladno s projektno dokumentacijo, v skladu z veljavnimi tehničnimi predpisi, normativi in standardi ob upoštevanju zahtev iz varstva pri delu. Uporabljati je potrebno samo materiale, ki ustrezajo predpisom in standardom.</t>
  </si>
  <si>
    <t>(-) Izvajalec del mora pri izvedbi upoštevati tehnično poročilo iz načrta</t>
  </si>
  <si>
    <t>(-) V enotnih cenah morajo biti zajeti tudi naslednji stroški:</t>
  </si>
  <si>
    <t>... ureditev gradbišča, zakoličba, postavitev gradbiščne table, zaščitna ograja in obvestila ter ostala pripravljalna dela, z vsemi deli in materialom ter dnevno čiščenje gradbišča,</t>
  </si>
  <si>
    <t>... ves potreben osnovni in pomožni material z dobavo, vse podkonstrukcije, transporte in vgrajevanja,</t>
  </si>
  <si>
    <t>... izvedba del po popisu iz postavke in načrta,</t>
  </si>
  <si>
    <t>... zavarovanja gradbišča,</t>
  </si>
  <si>
    <t>... začasne in stalne deponije in pripadajoči transporti,</t>
  </si>
  <si>
    <t>... koordinacija med investitorjem, nadzornikom, upravljalci komunalnih vodov, izvajalci, podizvajalci in soglasodajalci</t>
  </si>
  <si>
    <t>... sortiranje odpadkov na gradbišču (gradbiščni odpadki), stroški nakladanja, odvoza na registrirano stalno deponijo ter plačilo stroškov deponije in taks (če v postavki ni drugače določeno)</t>
  </si>
  <si>
    <t>(-) Obračun se mora izvajati na osnovi dejansko opravljenih količin, katere z vpisom v gradbeni dnevnik potrdi odgovorni nadzornik.</t>
  </si>
  <si>
    <t>(-)Z izdelavo ponudbe se smatra, da si je ponudnik objekt ogledal in v ponudbi upošteval dejansko stanje.</t>
  </si>
  <si>
    <t>(-)Vgrajeni material mora ustrezati veljavnim normativom in standardom, ter ustrezati predpisani kvaliteti določeni s projektom, kar se dokaže z izvidi in atesti in morajo biti vračunani v cenah po enoti.</t>
  </si>
  <si>
    <t>IGRALA IN OPREMA</t>
  </si>
  <si>
    <t>(-) Če ponudnik izbere igralo z enakimi lastnosti drugega proizvajalca, mora biti k ponudbi priložen tehnični list igrala z opisom in specifikacijami iz katerega je dobro razvidna kakovost in ostale lastnosti. Ustreznost igrala pred izborom izvajalca potrdi projektant.</t>
  </si>
  <si>
    <t>(-) Za vse vgrajene materiale mora izvajalec del predložiti dokumentacijo (atesti, certifikati, meritve....).</t>
  </si>
  <si>
    <t>(-) Vsa igrala morajo biti oblikovno usklajena in enakega proizvajalca</t>
  </si>
  <si>
    <t>(-) betonski temelji in podstavki igral in opreme so vključeni v posamezne postavke urbane opreme (komplet dobava in vgradnja)</t>
  </si>
  <si>
    <t xml:space="preserve">(-) Nabava z nakupom, transport do mesta vgraditve in montaža s postavitvijo visoko kvalitetne urbane tipske opreme. Urbana oprema, ki je primerna za zunanje mestne ureditve in javne parke. </t>
  </si>
  <si>
    <t>(-) V rekapitulaciji projektantske ocene vrednosti je upoštevano povečanje vrednosti za 5 % zaradi nepredvidenih del.</t>
  </si>
  <si>
    <t>… izvajalec se seznani z vsemi okoliščinami, stanjem na terenu in iz tega izhajajočimi možnostmi za dostop in transport, manipulacijo…</t>
  </si>
  <si>
    <t xml:space="preserve">(-)V ponudbeni ceni  je potrebno zajeti  ves potreben material in delo vključno z vsemi transporti, pomožnimi deli  in potrebnimi ukrepi za zagotavljanje varnega dela delavcev  in okolice, ki so potrebna za izvedbo del po posamezni postavki. </t>
  </si>
  <si>
    <t>(-) Vsi igralni elementi in površine morajo ustrezati varnostnim standardom:
SIST EN 1176 (Oprema otroških igrišč) in
SIST EN 1177 (Ublažitev udarcev pri površinah otroških igrišč) in
SIST EN 16630 (Ublažitev udarcev pri površinah ozunanjih vadbenih parkov).
Vsa uporabljena igrala morajo imeti potreben Certifikat o skladnosti.
Proizvajalec mora zagotoviti garancijo za obstojnost materiala  in dostopnost rezervnih delov za obnovo.</t>
  </si>
  <si>
    <t>0.</t>
  </si>
  <si>
    <t>PRIPRAVA GRADBIŠČA IN TUJE STORITVE</t>
  </si>
  <si>
    <t>ZAKOLIČBA</t>
  </si>
  <si>
    <t xml:space="preserve">PROJEKTANTSKI NADZOR </t>
  </si>
  <si>
    <t>pooblaščenega krajinskega arhitekta</t>
  </si>
  <si>
    <t>pooblaščenega inženirja s področja elektrotehnike</t>
  </si>
  <si>
    <t>Izvedba testa zdrsnosti za vse zahtevane betonske pohodne površine (liti beton) skupaj z izdelavo potrdila o zdrsnosti.</t>
  </si>
  <si>
    <t>IGRALA IN URBANA OPREMA</t>
  </si>
  <si>
    <t>Tabla za slepe</t>
  </si>
  <si>
    <t>SKUPAJ OPREMA</t>
  </si>
  <si>
    <t>Označbena tabla za slepe. Tabla dimenzij po projektu, na podstavku, vključno s temeljem tabla opremljena z braillovo pisavo in taktilnimi znaki. Braillova pisava je standardne velikosti: premer pike: 1,5 mm, razmaki med pikami: 2,5 mm, horizontalni razmaki: 6 mm, vertikalni razmaki: 10 mm. Tabla izdelana iz materiala, ki je odporen na vlago, temperaturne spremembe in sonce. Nameščena tako, da jih uporabniki lahko dosežejo. Tabla naj prikazuje situacijo in dostope. Cena vključuje delo oblikovalca in stroške vseh del, oblikovanja, priprave za tisk, materialov in izvedbe tiska ter dobavo, prevoz in montažo table, vključno z vsemi deli in materialom.</t>
  </si>
  <si>
    <t xml:space="preserve">Stojala za kolesa oblikovana po skici v tehničnem poročilo; iz jeklene, vroče cinkane in prašno barvane cevi (fi=40, s=3), ukrivljene ali sorodnega tipskega izdelka. Barvo določi projektant!
Pritrjevanje v tlakovano, peščeno ali raščeno podlago se izvede s temeljenjem in sidranjem cevi v betonski točkovni temelj
</t>
  </si>
  <si>
    <t>koš za odpadke iz ogrodja iz jeklene pločevine, vroče cinkan in prašno barvan, v nerjavni pločevini, dimenzij 945 x 260 do 985 mm, 55 + 2x32 litrov, odklepanje s trikornim ključem (prednja stena se sprosti s tri-kotnim ključem, praznenje notranje cinkane posode ki je snemljiva), vijačenje v betonski temelj; dobava in montaža, vključno z vsemi deli in materiali</t>
  </si>
  <si>
    <t>Koš za smeti (kot na primer: Koš za odpadke CRYSTAL, trodelni, velik)</t>
  </si>
  <si>
    <t>Pitnik (kot na primer: Santa&amp;Cole Atlantida)</t>
  </si>
  <si>
    <t xml:space="preserve">dobava in montaža monolitnega nerjavnega litoželeznega pitnika pobarvanega v črno. Telo pitnika je visoko 120 cm, od tega je 10 cm vgrajenega pod površino. Širina pitnika je 30 cm, globina pa 15 cm. Na zgornjem delu je vgrajena ravna medeninasta pipa, ki jo aktiviramo s pritiskom na gumb, pipa se mora samodejno zapreti. Voda teče navpično navzdol na litoželezno rešetko veliko 30 x 90 cm, le-ta leži v pocinkanem okvirju, ki je vbetoniran v podlago. </t>
  </si>
  <si>
    <t>kompleksno igralo (kot na primer KOMPAN, Giant Reed COR104401-1103)</t>
  </si>
  <si>
    <t>Skakalci (kot na primer SMB MODUTRAMP® LOOP No. 7231201 in TRIPLE-FUN PI No. 7221021)</t>
  </si>
  <si>
    <t xml:space="preserve">kotna klop iz reciklirane plastične mase, polnjena z vodo ali peskom (namesto temeljenja)
90-stopinjski modul. Material: Rotacijski polietilen, debel 6 mm, barvan po izboru projektanta.
Dimenzije: 1400 x 1400mm x 400mm, širina (prerez): 400mm
Sestavljanje in pritrditev: Moduli so na obeh koncih povezani z veznimi elementi. Polnenje z vodo (160 litrov) / peskom (100 kg). </t>
  </si>
  <si>
    <t>dobava in vgradnja vseh potrebnih materialov, prevoz, vključno z vsemi deli in materiali</t>
  </si>
  <si>
    <t>krožna klop iz reciklirane plastične mase, polnjena z vodo ali peskom (namesto temeljenja) 
Ukrivljeni modul, material: rotacijski oblikovani polietilen, debeline 6 mm, barvan.
Dimezije: 1350 mm, 400 mm, širina (prerez): 400 mm.
Pritrditev: polnenje z vodo / peskom</t>
  </si>
  <si>
    <t>ravna klop iz reciklirane plastične mase, polnjena z vodo ali peskom (namesto temeljenja)
Samostojna ali kombinirana z ukrivljenimi moduli po načrtu.
Material: Rotacijski polietilen, debel 8 mm, barvan.
Mere:  2000 x  400mm.
Pritrditev: polnenje z vodo / peskom</t>
  </si>
  <si>
    <t>Element iz reciklirane plastične mase za sedenje in skakanje, polnjen z vodo ali peskom (namesto temeljenja)
Material: rotacijski oblikovani polietilen, debeline 6 mm, barvan.
Dimenzije: fi=540 + v=400mm.
Temeljen v tla!</t>
  </si>
  <si>
    <t>Miza iz reciklirane plastične mase  (kot na primer OUT-SIDER: Loop cone table #169)</t>
  </si>
  <si>
    <t>Stol iz reciklirane plastične mase (kot na primer OUT-SIDER: Loop up #198)</t>
  </si>
  <si>
    <t>Linijska klop iz reciklirane plastične mase (kot na primer OUT-SIDER: Loop line #140)</t>
  </si>
  <si>
    <t>Ločna klop iz reciklirane plastične mase (kot na primer OUT-SIDER: Loop arc #137)</t>
  </si>
  <si>
    <t>Kotna klop iz reciklirane plastične mase (kot na primer OUT-SIDER: Loop corner #171)</t>
  </si>
  <si>
    <t>miza stožčaste oblike iz reciklirane plastične mase, polnjena z vodo ali peskom
Material: rotacijski oblikovani polietilen, debeline 6 mm, barvan.
Zunanji premer: Ø1130mm / Ø810 x H700mm. Notranji premer: Ø720 / 380mm
Pritrditev: polnenje z vodo / peskom.</t>
  </si>
  <si>
    <t>Igralo za sedenje na različnih višinah iz reciklirane plastične mase (kot na primer OUT-SIDER: BOA #139)</t>
  </si>
  <si>
    <t>sestavljena kompleksna oprema za vadbo, primerno za odrasle, zunanjih dimenzij 8,3 x 2,5 m
stojke so iz vrocega galvaniziranega jekla, prašno barvane poizboru projektanta (fi 101,2 / 2mm); konektorji so izdelani iz litega jekla; vsa držala in palice so iz galvaniziranih S235JP jeklenih palic dimenzij fi=32 mm. Vrvi so iz OV stabilizirane PA preje z jekleno sredico.
maximalna višina padca: 133cm</t>
  </si>
  <si>
    <t>vadbena oprema - bradlja, primerna za odrasle, zunanjih dimenzij 1,96 x 0,64 m 
stojke so iz vrocega galvaniziranega jekla, prašno barvane poizboru projektanta (fi 101,2 / 2mm); konektorji so izdelani iz litega jekla; vsa držala in palice so iz galvaniziranih jeklenih palic dimenzij fi=38 mm. 
maximalna višina padca: 109 cm</t>
  </si>
  <si>
    <t xml:space="preserve">Sestavljena oprema za vadbo (kot na primer KOMPAN: Combi 3 FSW103) </t>
  </si>
  <si>
    <t>Oprema za vadbo - bradlja (kot na primer KOMPAN: FSW 201)</t>
  </si>
  <si>
    <t>miza s fiksno okroglo klopjo, 
Material: Robusten sedež / miza, večplastni in barvan 12 mm HPL (visokotlačni laminat) v barvi po izboru projektanta. Odporen na UV in vremenske vplive. Okvir iz vroče pocinkanega jekla + teksturirana antrahitna barva v prahu. 
Mere: L2730 x B1830 x H730mm. Višina sedeža: 430mm.
Sedeži 10-12 oseb.
Pritrditev: 4 x Ø14 mm luknje. Za pritrditev v temelje.</t>
  </si>
  <si>
    <t>Miza s klopjo (kot na primer OUT-SIDER: Plateau picnic O #177)</t>
  </si>
  <si>
    <t>Miza z dvema klopema (kot na primer OUT-SIDER: Plateau picnic I #177)</t>
  </si>
  <si>
    <t>miza s fiksnima dvema klopema, 
Material: Robusten sedež / miza, večplastni in barvan 12 mm HPL (visokotlačni laminat) v barvi po izboru projektanta. Odporen na UV in vremenske vplive. Okvir iz vroče pocinkanega jekla + teksturirana antrahitna barva v prahu. 
Mere: L2460 x B1830 x H730mm. Višina sedeža: 430mm.
Sedeži 6-8, vključno z dvema invalidskima vozičkoma.
Pritrditev: 4 x Ø14 mm luknje. Za pritrditev v temelje.</t>
  </si>
  <si>
    <t>dobava in montaža lesenih (macesnovih) visokih gred (2kos 4x0,8m; 3kos 2x0,8m; višine 0,5m) s polnilom (sekanci, Urbanscape kosmiči za zadrževanje vlage, vrtna zemlja - presejana, pognojena in pripravljena za sajenje), polnjenjem po slojih, prevozom ter vključno z vsemi deli in materiali.</t>
  </si>
  <si>
    <t>Površinska obdelava: grobo brušenje minimalnega koeficienta drsnosti R11. Dilatacije po projektu, se izvede z zarezom do 1/3 globine betona, vgradi se tesnilno peno in zalije s trajno elastično tesnilno maso odporno na atmosferske vplive, sol in zmrzovanje.</t>
  </si>
  <si>
    <t>Nadzor arborista v času rušitev in del na območjih obstoječih dreves</t>
  </si>
  <si>
    <t>Dobava, transport in vgrajevanje prefabriciranih betonskih čepastih taktilnih plošč 30/30/8cm v skladu z SIST 1186, na podložni beton C12/15, stiki zastičeni s trajnoelastično zmesjo; upoštevati potrebna dela, materiale in transporte.</t>
  </si>
  <si>
    <t>V ceni vseh postavk je zajeto vse za gotove izvedene površine in vgrajene materiale in elemente, z vsem osnovnim in pomožnim materialom, transporti.</t>
  </si>
  <si>
    <t>Vse izmere je potrebno preveriti po posameznih  načrtih, v primeru nejasnosti se posvetovati s projektantom.</t>
  </si>
  <si>
    <t>Izdelava skupne PID dokumentacije za vsa dela v popisu v 6. izvodih vključno z geodetskim posnetkom</t>
  </si>
  <si>
    <t>Izvajalci del, ki bodo delali na gradbišču kot tudi nadzorniki in projektanti morajo biti seznanjeni s tem mnenjem in s standardi SIST DIN 18920:2019 in s prilogo 3 tega mnenja, ki obravnava Splošna navodila za zaščito dreves na gradbiščih.</t>
  </si>
  <si>
    <t>Vsa drevesa morajo imeti fizično zaščito rastnega prostora v skladu z arborističnim mnenjem, ki je priloga Načrta krajinske arhitekture!</t>
  </si>
  <si>
    <t>Temelji odstranjene opreme v bližini dreves naj v izogib poškodbam korenin ostanejo v tleh.</t>
  </si>
  <si>
    <t>Izkopi v območju drevesnih korenin naj bodo ročni oz. pazljivi, če so strojni.</t>
  </si>
  <si>
    <t>V kolikor naročnik ali izvajalec ve, da bo krošnja dreves kje moteča za izvedbo del oz. gibanje strojev, naj na to v času obrezovanja opozori nadzornega arborista, da oceni ali je dopustno veje
odstraniti, skrajšati ali le začasno povezati.</t>
  </si>
  <si>
    <t>Odkopane korenine se ne smejo izsušiti. Kjerkoli bodo korenine odkopane ali razgaljene jih je potrebno prekriti in preprečiti izsuševanje ter ohranjati zemljino okrog njih vlažno z rednim
zalivanjem.</t>
  </si>
  <si>
    <t>6</t>
  </si>
  <si>
    <t>Zaščita obstoječe vegetacije v skladu z arborističnim mnenjem</t>
  </si>
  <si>
    <t>ZAŠČITA OBSTOJEČE VEGETACIJE</t>
  </si>
  <si>
    <t>I-IV</t>
  </si>
  <si>
    <t>GO DELA</t>
  </si>
  <si>
    <t>IV</t>
  </si>
  <si>
    <t>X.</t>
  </si>
  <si>
    <t>Izvedba AB elementov, z dobavo in vgradnjo materiala in elementov, po projektu, z vsem osnovnim in pomožnim materialom, vsemi deli in transporti, vse za gotove izvedene elemente in vgrajene materiale.</t>
  </si>
  <si>
    <t>Zatravitev ravnih delov trata na grušču; nabava travne mešanice (travna mešanica: 30% Lolium perenne, 30% Poa pratensis, 20% Festuca nigrescens, 20% Festuca rubra trychophylla), sejanje travne mešanice (min. 20g/m2) na predvidenih površinah, posuvanje z gramoznim drobirjem 22/32 mm,  razgrinjanje, uvaljanje, gnojenje, zalivanje.</t>
  </si>
  <si>
    <t>Dobava, navaba in vgradnja VRAT v obodni ograji: širine 1,2m, višine kot ograja, polnilo in okvir enako kot ograja, kljuka/ključavnica na daljinsko zaklepanje. Vse po detajlu arhitekta.</t>
  </si>
  <si>
    <t>ograja iz segmentov dim 202/120cm</t>
  </si>
  <si>
    <t>6f</t>
  </si>
  <si>
    <t>zmrzlinsko odporen tamponski drobljenec TD 0-32, vgrajen v predvidenih naklonih, Ev2 ≥ 100MN/m2</t>
  </si>
  <si>
    <t>zmrzlinsko odporen kamniti nasipni material KNM 0-60, Ev2 ≥ 80MN/m2</t>
  </si>
  <si>
    <t>6g</t>
  </si>
  <si>
    <t>zmrzlinsko odporen tamponski drobljenec TD 0-16, vgrajen v predvidenih naklonih, Ev2 ≥ 80MN/m2</t>
  </si>
  <si>
    <t>6h</t>
  </si>
  <si>
    <t>mešanica grušča 32-45 mm (65%), šote (20%), humozne zemlje (15%)</t>
  </si>
  <si>
    <t>1g</t>
  </si>
  <si>
    <t>pran mehkorobi svetlo siv prodec 8mm v debelini 30cm kot varnostna podlaga</t>
  </si>
  <si>
    <t>betonski ravni robnik 10/25cm z ravnim vrhom</t>
  </si>
  <si>
    <t>betonski ločni robnik 10/25cm z ravnim vrhom</t>
  </si>
  <si>
    <t>ograja iz vroče cinkanega, prašno barvanega ploščatega železa prereza 6/60mm, privijačena na nosilne stebre, stojke - svetli razmak do 120mm</t>
  </si>
  <si>
    <t>ograja klančine</t>
  </si>
  <si>
    <t xml:space="preserve">Aluminijska mrežna ograja je sestavljena iz krajnih, vmesnih, napenjalnih in vogalnih stebričkov. Vmesni stebrički Ø50mm, ostali Ø65mm. Napenjalni stebrički so podprti z dvema diagonalnima podporama in sidrnim stebričkom. Med napenjalnimi stebrički so enakomerno razdeljeni vmesni stebri na razdalji 3-3.5m. Stebrički so na stiku z betonom protikorozijsko zaščiteni. Stebrički so betonirani v točkovne temelje. Točkovni temelj za napenjalni steber je dim. Ø300mm in globine 600-800mm. Točkovni temelj za vmesni in sidrni steber je dim. Ø250mm in globine 600-800mm. Pri višini pletiva so tri napenjalne žice Ø4,8mm, ki se navezujejo na stebriček z vrtljivim napenjalom. Aluminijsko mrežno pletivo je pritrjeno na napenjalno žico, ki je razporejena na treh nivojih višine. Pletivo ima okence 60x60mm in je pleteno iz aluminijske žice premera Ø2,8mm.  </t>
  </si>
  <si>
    <t>Izkop za nove elemente (klančine, stopnice, oporni zidovi, klop…) z odvozom na gradbiščno deponijo, v globini do 1m.</t>
  </si>
  <si>
    <t>izkop za klop</t>
  </si>
  <si>
    <t>3c</t>
  </si>
  <si>
    <t>za klopjo</t>
  </si>
  <si>
    <t>klop</t>
  </si>
  <si>
    <t>1e1</t>
  </si>
  <si>
    <t>1e2</t>
  </si>
  <si>
    <t>1e3</t>
  </si>
  <si>
    <t>1e3a</t>
  </si>
  <si>
    <t>1e3b</t>
  </si>
  <si>
    <t>1e4</t>
  </si>
  <si>
    <t>opaži vidne konstrukcije VB3</t>
  </si>
  <si>
    <t>KLJUČAVNIČARSKA IN MONTAŽNA DELA</t>
  </si>
  <si>
    <t>KLJUČAVNIČARSKA IN MONTAŽNA DELA SKUPAJ:</t>
  </si>
  <si>
    <t>Izdelava, dobava in montaža lesene obloge sedala klopi. Les hrast, macesen oz akcija po potrditvi projektanta, globinsko brezbarvno impregniran, ostrorobe lamele 8x8cm, razmak 10mm, s spodnje strani vijačeno v INOX podkonstrukcijo.</t>
  </si>
  <si>
    <t>Odstranitve zunanjih tlakov, vključno z robnimi elementi s temelji.</t>
  </si>
  <si>
    <t>dodatek za pazljivo ročno odstranjevanje in rušenje tlakov ob koreninah dreves, po navodilih arborista.</t>
  </si>
  <si>
    <t>Dobava in vgardnja drevesnih rešetk, kot npr ACO standard 200/70 - pohodna površina, vključno z okvirjem in nosilno podlago, okrogle fi 200cm.</t>
  </si>
  <si>
    <r>
      <t xml:space="preserve">T/ </t>
    </r>
    <r>
      <rPr>
        <sz val="10"/>
        <color theme="1"/>
        <rFont val="Segeoe UI"/>
        <charset val="238"/>
      </rPr>
      <t>+386 1 360 24 00</t>
    </r>
  </si>
  <si>
    <r>
      <t xml:space="preserve">F/ </t>
    </r>
    <r>
      <rPr>
        <sz val="10"/>
        <color theme="1"/>
        <rFont val="Segeoe UI"/>
        <charset val="238"/>
      </rPr>
      <t>+386 1 360 24 01</t>
    </r>
  </si>
  <si>
    <r>
      <t xml:space="preserve">E/ </t>
    </r>
    <r>
      <rPr>
        <sz val="10"/>
        <color theme="1"/>
        <rFont val="Segeoe UI"/>
        <charset val="238"/>
      </rPr>
      <t>info@luz.si</t>
    </r>
  </si>
  <si>
    <r>
      <t>OPOMBA</t>
    </r>
    <r>
      <rPr>
        <sz val="10"/>
        <rFont val="Arial CE"/>
        <family val="2"/>
        <charset val="238"/>
      </rPr>
      <t>:</t>
    </r>
  </si>
  <si>
    <t>m³</t>
  </si>
  <si>
    <r>
      <t xml:space="preserve">DL® 30 LED, svetilka za kandelaber, primarno usmerjanje svetlobe 3 zone facetted reflector, material: umetna masa, ALU metalizirano, visok sijaj, primarni svetlobnotehnični pokrov: pokrov, material: PMMA, prozoren material, strukturirano, porazdelitev svetilnosti: PL1.2s, izstop svetlobe: direktno sevajoče, primarna svetlobna karakteristika: </t>
    </r>
    <r>
      <rPr>
        <b/>
        <sz val="10"/>
        <color indexed="63"/>
        <rFont val="Arial"/>
        <family val="2"/>
        <charset val="238"/>
      </rPr>
      <t>simetrično</t>
    </r>
    <r>
      <rPr>
        <sz val="10"/>
        <color indexed="63"/>
        <rFont val="Arial"/>
        <family val="2"/>
        <charset val="238"/>
      </rPr>
      <t>, način montaže: nastavek, LED High Power LED, nazivni svetlobni tok: 3.510 lm, barva svetlobe: 830, barvna temperatura: 3000K, predstikalna naprava: EVG Basic, upravljanje: termična zaščita, redukcija moči, elektronska redukcija moči, priklop na omrežje: 220..240V, AC, 50/60Hz, začetek obratovalne dobe: 40 W, konec obratovalne dobe: 40 W, redukcija: 19 W, ohišje svetilke, material: aluminij tlačno ulito, prašno premazano, v Siteco® kovinsko sivi barvi (DB 702S), dolžina: 600 mm, širina: 510 mm, višina: 290mm, spigot size: d x l = 76 x 100mm (post-top) | with reducer (optional accessory) 60 x 100mm, zaščitna stopnja (celota): IP66, zaščitni razred (celota): zaščitni razred II (RII - zaščitno izoliranje), certifikacijski znak: CE, ENEC, VDE, odpornost na udarce: IK08, osvetljevanje cest in trgov skladno s standardi</t>
    </r>
  </si>
  <si>
    <r>
      <t xml:space="preserve">DL® 30 LED, svetilka za kandelaber, primarno usmerjanje svetlobe 3 zone facetted reflector, material: plastic, silver coated, visok sijaj, primarni svetlobnotehnični pokrov: pokrov, material: PMMA, strukturirano, prozoren material, porazdelitev svetilnosti: ST1.2a, izstop svetlobe: direktno sevajoče, primarna svetlobna karakteristika: </t>
    </r>
    <r>
      <rPr>
        <b/>
        <sz val="10"/>
        <color indexed="63"/>
        <rFont val="Arial"/>
        <family val="2"/>
        <charset val="238"/>
      </rPr>
      <t>asimetrično</t>
    </r>
    <r>
      <rPr>
        <sz val="10"/>
        <color indexed="63"/>
        <rFont val="Arial"/>
        <family val="2"/>
        <charset val="238"/>
      </rPr>
      <t>, način montaže: nastavek, LED High Power LED, nazivni svetlobni tok: 4.230 lm, barva svetlobe: 830, barvna temperatura: 3000K, predstikalna naprava: EVG Plus, upravljanje: termična zaščita, fleksibilno parametriranje svetlobnega toka, časovno-odvisno upravljanje svetlobnega toka, digitalni komunikacijski vmesnik, redukcija moči, optimised constant luminous flux control (CLO 2.0), elektronska redukcija moči, priklop na omrežje: 220..240V, AC, 50/60Hz, začetek obratovalne dobe: 43 W, konec obratovalne dobe: 51 W, redukcija: 20 W, ohišje svetilke, material: aluminij tlačno ulito, prašno premazano, v Siteco® kovinsko sivi barvi (DB 702S), dolžina: 600 mm, širina: 510 mm, višina: 290mm, spigot size: d x l = 76 x 100mm (post-top) | with reducer (optional accessory) 60 x 100mm, zaščitna stopnja (celota): IP66, zaščitni razred (celota): zaščitni razred II (RII - zaščitno izoliranje), certifikacijski znak: CE, ENEC, VDE, odpornost na udarce: IK08, osvetljevanje cest in trgov skladno s standardi</t>
    </r>
  </si>
  <si>
    <r>
      <t>Strojni izkop jarka globine do 2,00 m v terenu III. kat. z odlaganjem na rob izkopa. Izkop se izvaja z brežinami v naklonu 70</t>
    </r>
    <r>
      <rPr>
        <sz val="10"/>
        <rFont val="Calibri"/>
        <family val="2"/>
        <charset val="238"/>
      </rPr>
      <t>˚</t>
    </r>
    <r>
      <rPr>
        <sz val="10"/>
        <rFont val="Frutiger"/>
        <family val="2"/>
        <charset val="238"/>
      </rPr>
      <t>. Obračun za 1 m3.</t>
    </r>
  </si>
  <si>
    <t>PROJEKTANTSKA OCENA (vključno z DDV):</t>
  </si>
  <si>
    <t>za zaščitnimi zidci plinovoda</t>
  </si>
  <si>
    <t>izkop za zaščitne zidce plinovoda</t>
  </si>
  <si>
    <t>beton C30/37; XC4, XF4, XD3, z vsemi projektiranimi dilatacijami, preseka</t>
  </si>
  <si>
    <t>zunanji tlaki in klančine v tlaku debeline 15cm</t>
  </si>
  <si>
    <t>zaščita plinovoda - zidec</t>
  </si>
  <si>
    <t>beton C30/37; XC4, XF4, XD3</t>
  </si>
  <si>
    <t>preseka 0,12-0,20 m3/m2-m1</t>
  </si>
  <si>
    <t>opaži nevidne konstrukcije</t>
  </si>
  <si>
    <t>zaščita plinovoda - zaščitna prehodna plošča - izvedba le v primeru plitkega obstoječega plinovoda.</t>
  </si>
  <si>
    <t>1f1</t>
  </si>
  <si>
    <t>1f2</t>
  </si>
  <si>
    <t>1f3</t>
  </si>
  <si>
    <t>1f3a</t>
  </si>
  <si>
    <t>1f3b</t>
  </si>
  <si>
    <t>1f3c</t>
  </si>
  <si>
    <t>opaži nevidne konstrukcije - rob plošče</t>
  </si>
  <si>
    <t>1g1</t>
  </si>
  <si>
    <t>1g2</t>
  </si>
  <si>
    <t>1g3</t>
  </si>
  <si>
    <t>1g3a</t>
  </si>
  <si>
    <t>1g3b</t>
  </si>
  <si>
    <t>1g4</t>
  </si>
  <si>
    <t>8</t>
  </si>
  <si>
    <t>dodatek za pazljivo ročno odstranjevanje in rušenje tlakov ob obstoječem plinovodu, po zakoličbi komunalnih vodov.</t>
  </si>
  <si>
    <t>URBANA OPREMA</t>
  </si>
  <si>
    <t xml:space="preserve">Zunanja razsvetljava </t>
  </si>
  <si>
    <t>Kanalizacijski priključek</t>
  </si>
  <si>
    <t>(-) Popis del in projektantska ocena vrednosti sta izdelana na osnovi PZI načrta številka projekta: LUZ, d.d. 8721, št. načrta: LUZ, d.d. – 8721, OKTOBER 2020, ki ga je izdelalo podjetje LUZ, d.d., Verovškova 64, Ljubljana.</t>
  </si>
  <si>
    <t>popis del PZI</t>
  </si>
  <si>
    <t xml:space="preserve">NEUPR.STR. znotraj območja </t>
  </si>
  <si>
    <t xml:space="preserve">NEUPR.STR. izven območja </t>
  </si>
  <si>
    <t>NEUPRAVIČENI STROŠKI IZVEN OBMOČJA</t>
  </si>
  <si>
    <t>NEUPRAVIČENI STROŠKI ZNOTRAJ OBMOČJA</t>
  </si>
  <si>
    <t>drobljenec 4-8mm, sive barve v debelini 10cm</t>
  </si>
  <si>
    <t>Dobava in polaganje ločilnega sloja PP filc 150g/m2</t>
  </si>
  <si>
    <t>6i</t>
  </si>
  <si>
    <t>zmrzlinsko odporen tamponski drobljenec TD 0-32, vgrajen v predvidenih naklonih, Ev2 ≥ 60MN/m2</t>
  </si>
  <si>
    <t>zmrzlinsko odporen tamponski drobljenec TD 4-8, vgrajen v predvidenih naklonih, Ev2 ≥ 60MN/m2</t>
  </si>
  <si>
    <t>Odstranitev panelne ograje, vključno s podstavkom in temelji.</t>
  </si>
  <si>
    <t>mlado drevo (pazljiva odstranitev dreves z ustreznim izkopom in zaščito, za ponovno posaditev na drugo lokacijo - zajeto ločeno)</t>
  </si>
  <si>
    <t>6j</t>
  </si>
  <si>
    <t>NEUPRAVIČENI STROŠKI ZUNAJ OBMOČJA</t>
  </si>
  <si>
    <t>Transport in saditev mladih dreves izkopanih za območju šolskega kareja (lokacijo določi investitor). Izkop sadilne jame (velikost sadilne jame je 1,5 x premer bale oziroma konreninske grude, globina sadilne jame mora ustrezati višini koreninske grude), odvoz nerodovitnega materiala, ročno sajenje, dodajanje rodovitne zemlje, gnojenje, zalivanje, pritrditev na oporni količek (vezivo mora dovoljevati nihanje drevesa in slediti rasti v debelino), izdelava zalivalne sklede, ter ostalo pripadajoče delo in materiali.</t>
  </si>
  <si>
    <t>Sondiranje globine obstoječe trase plinovoda vzporedno z rušitvami in izkopi, z natančnostjo +/- 10 cm. S sondiranjem je treba ugotoviti globino obstoječega plinovoda na območju plinovoda, ki poteka pod predvidenim povoznim asfaltom. Glede na ugotovljeno globino je treba prilagoditi utrjevanje tal za predvideno tlakovanje, v kolikor se ugotovi, da bo potrebno vgrajevanje podkonstrukcije novega tlaka manj kot 40 cm nad obstoječim plinovodom.</t>
  </si>
  <si>
    <t>1h</t>
  </si>
  <si>
    <t>Odstranitev robnih elementov s temelji pri obstoječi izposojevalnici koles.</t>
  </si>
  <si>
    <t>OPIS</t>
  </si>
  <si>
    <t>ENOTA</t>
  </si>
  <si>
    <t>CENA</t>
  </si>
  <si>
    <t>ŠT. POSTAVKE</t>
  </si>
  <si>
    <t>CENA NA ENOTO</t>
  </si>
  <si>
    <t>Vodovodni priključek in omrežje</t>
  </si>
  <si>
    <t>UPRAVIČENI STROŠKI ZNOTRAJ OBMOČJA</t>
  </si>
  <si>
    <t>Izdelava dvoplastne protiprašne prevleke (pobrizg podlage z polimer modificirano bitumensko emulzijo kot npr BITUNOVA C 69 BP 3 ali enakovredno, posip apnenčevega drobirja 4-8 mm, pobrizg z polimer modificirano bitumensko emulzijo kot npr BITUNOVA C 69 BP 3 ali enakovredno, posip apnenčevega drobirja 2-4mm ter uvaljanjem). Izvedba po natančnih navodilih dobavitelja in projektanta.</t>
  </si>
  <si>
    <t xml:space="preserve">V popisu opreme so navedena komercialna imena proizvajalcev in artiklov, ki so bili upoštevani pri projektiranju obravnavanih območij. V primeru da ponudnik ponuja alternativno opremo, ki je sicer funkcionalno, kvalitetno in oblikovno enotna ter enakovredna oziroma primerljiva s projektom definirani, mora na lastne stroške zagotoviti preprojektiranje vseh stičnih površin in ureditev na katere vpliva izbor opreme: zasnova območij in vrste podlag in finalnih tlakov, zasaditvena ureditev (zahtevani odmiki od območja opreme), odvodnjavanje površin, oblikovanje terena, odmiki med posameznimi elementi opreme... </t>
  </si>
  <si>
    <t>gramozni drobir (kot končni posip trate na grušču)</t>
  </si>
  <si>
    <t>Alu mrežna pletena ograja vključno s konstrukcijo in temelji. Višina 1,6 m. Pletivo iz alu zlitine AlMg3, stebrički iz alu zlitine AlMgSi0.5. Pletivo in stebrički brez dodatne površinske obdelave - površinska odpornost na korozijo.</t>
  </si>
  <si>
    <t>veliko kompleksno plezalo z elementi:
- Vrvno plezalo v obliki vijaka dolžine 6 m (plezanje in urjenje ravnotežja, uporaba celega telesa)
- Ravno vrvno plezalo z dvema horizontalnima vrvema, povezanima z vertikalnimi vrvmi dolžine 3 m
- Vrvno linijsko plezalo prereza v obliki trapeza, namenjeno hoji po vrvi in premagovanju ovir za urjenje moči rok in nog in prehajanje preko ovir dolžine 6 m
- 2 x vrv z oprijemali za premikanje telesa s preprijemanjem rok, namenjeno krepitvi ramenskega obroča dolžine 6 m
- Trikotna horizontalna mreža za plezanje, sedenje in ležanje na višini površine 4,5 m2
- Vrvni most z gibljivimi ploščami za urjenje ravnotežja dolžine 3 m
- Dve krožni enojni gugalnici obešeni na skupno vrv dolžine 6 m za urjenje notranjih trebušnih mišic in ramenskega obroča in skupinsko igro ter igro v dvoje
- »gnezdo« premera 1,2 m iz gumijastih plošč, ki omogoča skupno domišljijsko igro in priložnosti za druženje in skrivanje
- Debelejšo vrv iz kokosove mreže za hojo po vrvi z vrvjo na višini za ravnotežje v dolžini 3 m
; starostna skupina 5+, kapaciteta: 77 uporabnikov; zunanje dimenzije: 13,96 + 10,64 (višina: 6,9 cm)
materiali: plezalna vrv: poliamidna preja z jekleno sredico debeline &gt; 19 mm s konektorji iz nerjavečega jekla, UV odporni in drugi nerjaveči materiali</t>
  </si>
  <si>
    <t>Skakalec je vgrajen v Vroče pocinkano jekleno ogrodje - plošče so privarjene na okvir in na njih je pritrjen napenjalni vzmetni sistem. Vzmetni sistem je izdelan s plastičnimi podložki med vzmetmi in notranjimi stranicami pritrdilnih plošč ter samomazalnimi pušami z navadnimi ležaji, ki zmanjšujejo obrabo vzmeti na vzmetenju okvirja. Igralo je izdelano z robustnimi vzmetmi - kot npr. DURAPTEQ® (iz marteriala PA6, 100% nemešan poliamid, ki ga je mogoče reciklirati) in ima lamelna krila, ki so optimizirana za zaprto skakalno površino in za preprečevanje padca majhnih predmetov v prostor podkonstrukcije. Igralo se dobavi brez EPDM robov</t>
  </si>
  <si>
    <t>skulpturalni element za sedenje na različnih višinah in ležanje iz reciklirane plastične mase, polnjen z vodo ali peskom (brez temeljenja)
Material: Rotacijski polietilen, debel 6 mm, barvan.
Mere: 2400 x 1200 x 1200mm.
Pritrditev: Napolnitev z vodo (450 litrov) / peskom (450 kg) skozi vgrajene čepe.</t>
  </si>
  <si>
    <t xml:space="preserve">Prestavitev obstoječega droga s kamero, ki obsega: </t>
  </si>
  <si>
    <t>~ izklop in demontažo kamere ter začasno skladiščenje v prostorih HIT-a</t>
  </si>
  <si>
    <t>~ demontaža obstoječega droga višine cca 4m</t>
  </si>
  <si>
    <t>~ izkop in izdelava temelja za obstoječi drog višine 4m</t>
  </si>
  <si>
    <t>~ krajšanje cevi in kabla do nove lokacije droga</t>
  </si>
  <si>
    <t>~ ozemljitev droga</t>
  </si>
  <si>
    <t>~ montaža kamere, priklop in nastavitev parametrov</t>
  </si>
  <si>
    <t>7</t>
  </si>
  <si>
    <t>7a</t>
  </si>
  <si>
    <t>7b</t>
  </si>
  <si>
    <t>7c</t>
  </si>
  <si>
    <t>7d</t>
  </si>
  <si>
    <t>ŠOLSKI KARE - VZDRŽEVANJE VEGETACIJE</t>
  </si>
  <si>
    <t xml:space="preserve">popis vzdrževalnih del </t>
  </si>
  <si>
    <t>VZDRŽEVANJE VEGETACIJE</t>
  </si>
  <si>
    <t>faza projektne dokumentacije: PZI</t>
  </si>
  <si>
    <t>KOLIČINA</t>
  </si>
  <si>
    <t>CENA/ENOTO (€)</t>
  </si>
  <si>
    <t>VREDNOST (€)</t>
  </si>
  <si>
    <t>Drevesa</t>
  </si>
  <si>
    <t>…</t>
  </si>
  <si>
    <t>Začetno vzdrževanje</t>
  </si>
  <si>
    <t>Začetno vzdrževanje se izvaja do 1 dekade junija oz. do končnega prevzema objekta. Stroški začetnega vzdrževanja se priznajo glede na poročilo o opravljenem delu, saj je dolžina in količina opravljenega dela odvisna od termina izvedbe in vremenskih razmer. Ocena!</t>
  </si>
  <si>
    <t>Potrebno je izvesti pregled stanja novo posajenega drevja.</t>
  </si>
  <si>
    <t>kom.</t>
  </si>
  <si>
    <t>Po potrebi oskrba drevesnega kolobarja. Ocena 40% novo posajenih dreves!</t>
  </si>
  <si>
    <t>Zalivanje se izvaja po potrebi, kar pomeni, da je potrebno sprotno ocenjevanje razmer glede na vremenske razmere, ne v malih dozah, temveč v količinah, ki premočijo vso koreninsko grudo (50-100 lit/kom). Ko so razviti vsi listi in padavin ni,  je zadnji čas za začetek zalivanja. Zalivati je potrebno vsakih 10 do 14 dni. Če je v tem času padlo več kot 25 l/m² vode, zalivanje ni potrebno. Ob izraziti suši pa je potrebno novo sajeno drevje zalivati vsakih nekaj dni. Spomladi sajena drevesa je potrebno oskrbovati skoraj tako, kot da bi bila posajena v loncih, ker  do poletja še niso dobro ukoreninjena.</t>
  </si>
  <si>
    <t>Gnojila se dodajajo pod kap drevesne krošnje, ter nekoliko izven kapi drevesne krošnje. Plitvo se vkopljejo ali pokrijejo s tanko plastjo komposta, lubja, šote ali podobnim materialom. Priporoča se uporaba gnojil s podaljšanim 5-8 mesečnim delovanjem (s poudarkom na N in K, npr. Plantcote Depot  8 M)  Na 3x presajeno  drevo se računa 100 g gnoljila/drevo na sezono.  Gnojilo je primernejše deponirati v luknje globine 20 cm, kot da se primeša substratu. Gnoji se pred začetkom brstenja.</t>
  </si>
  <si>
    <t>kg.</t>
  </si>
  <si>
    <t>Po potrebi popravilo opore ali sidranje. Ocena 40% novo posajenih dreves!</t>
  </si>
  <si>
    <t xml:space="preserve">kom. </t>
  </si>
  <si>
    <t>Po potrebi odstranjevanje morebitnih poganjkov na deblu. Ocena 50% novo posajenih dreves!</t>
  </si>
  <si>
    <t>Po potrebi odstranjevanje suhih ali poškodovanih vej. Ocena 30% novo posajenih dreves!</t>
  </si>
  <si>
    <t xml:space="preserve"> Skupaj začetno vzdrževanje dreves</t>
  </si>
  <si>
    <t>Vzdrževanje 1 leto po saditvi</t>
  </si>
  <si>
    <t xml:space="preserve">Le pregled stanja drevja in gnojenja se opravi v vsakem primeru, vsa ostala opravila pa po potrebi. Fleksibilni stroški se povrnejo na osnovi poročila ob koncu vsake rasne sezone. </t>
  </si>
  <si>
    <t>Po potrebi oskrba drevesnega kolobarja. Ocena 30% novo posajenih dreves!</t>
  </si>
  <si>
    <t xml:space="preserve">Gnojila se dodajajo pod kap drevesne krošnje, ter nekoliko izven kapi drevesne krošnje. Plitvo se vkopljejo ali pokrijejo s tanko plastjo komposta, lubja, šote ali podobnim materialom. Priporoča se uporaba gnojil s podaljšanim 5-8 mesečnim delovanjem (s poudarkom na N in K, npr. Plantcote Depot  8 M)  Na 3x presajeno  drevo se računa 100 g gnoljila/drevo na sezono.  Gnojilo je primernejše deponirati v luknje globine 20 cm, kot da se primeša substratu. Gnoji se pred začetkom brstenja. </t>
  </si>
  <si>
    <t xml:space="preserve"> Skupaj vzdrževanje drevja 1 leto po saditvi</t>
  </si>
  <si>
    <t xml:space="preserve">Vzdrževanje v obdobju vraščanja - 2 leto po saditvi </t>
  </si>
  <si>
    <t>Potrebno je izvesti pregled stanja drevja.</t>
  </si>
  <si>
    <t>Zalivanje se izvaja se po potrebi, kar pomeni, da je potrebno sprotno ocenjevanje razmer glede na vremenske razmere, ne v malih dozah, temveč v količinah, ki premočijo vso koreninsko grudo.  Ko so razviti vsi listi in padavin ni,  je zadnji čas za začetek zalivanja. Zalivati je potrebno vsakih 10 do 14 dni. Če je v tem času padlo več kot 25 l/m² vode, zalivanje ni potrebno. Ob izraziti suši pa je potrebno novo sajeno drevje zalivati vsakih nekaj dni. Spomladi sajena drevesa je potrebno oskrbovati skoraj tako, kot da bi bila posajena v loncih, ker  do poletja še niso dobro ukoreninjena.</t>
  </si>
  <si>
    <t xml:space="preserve">Dodajanje gnojila  s podaljšanim 5-8 mesečnim delovanjem (s poudarkom na N in K, npr. Plantcote Depot  8 M); 100 g gnoljila/drevo/na sezono.  </t>
  </si>
  <si>
    <t xml:space="preserve"> Skupaj vzdrževanje drevja - 2 leto po saditvi</t>
  </si>
  <si>
    <t xml:space="preserve">Vzdrževanje v obdobju vraščanja - 3 leto po saditvi </t>
  </si>
  <si>
    <t>Morebitne korekcije krošnje. Ocena 30% novo posajenih dreves!</t>
  </si>
  <si>
    <r>
      <t>Po potrebi zalivanje</t>
    </r>
    <r>
      <rPr>
        <b/>
        <sz val="10"/>
        <rFont val="Segoe UI"/>
        <family val="2"/>
        <charset val="238"/>
      </rPr>
      <t xml:space="preserve"> </t>
    </r>
    <r>
      <rPr>
        <sz val="10"/>
        <color theme="1"/>
        <rFont val="Segoe UI"/>
        <family val="2"/>
        <charset val="238"/>
      </rPr>
      <t>vraščenih dreves, potrebno je samo, če se pojavi dolgotrajna suša, katera je že razvidna na drevju</t>
    </r>
    <r>
      <rPr>
        <sz val="10"/>
        <rFont val="Segoe UI"/>
        <family val="2"/>
        <charset val="238"/>
      </rPr>
      <t>.</t>
    </r>
  </si>
  <si>
    <t>Po potrebi popravilo opore ali sidranja in odstranitev morebitne palice za ravnanje vrha, ter drevesne opore, če ta ne ščiti drevesa. Ocena 40% novo posajenih dreves!</t>
  </si>
  <si>
    <t xml:space="preserve"> Skupaj vzdrževanje drevja - 3 leto po saditvi</t>
  </si>
  <si>
    <t xml:space="preserve"> Skupaj vzdrževanje dreves</t>
  </si>
  <si>
    <t>Grmovnice</t>
  </si>
  <si>
    <t xml:space="preserve"> Skupaj striženih živih mej</t>
  </si>
  <si>
    <t>tm</t>
  </si>
  <si>
    <t>Začetno vzdrževanje grmovnic striženih živih mej</t>
  </si>
  <si>
    <t>Obrezovanje striženih grmovnic se izvede 2 x na leto.</t>
  </si>
  <si>
    <t xml:space="preserve">Zalivanje se izvaja po potrebi, kar pomeni, da je potrebno sprotno ocenjevanje razmer glede na vremenske razmere. </t>
  </si>
  <si>
    <t>Gnojenje.</t>
  </si>
  <si>
    <t xml:space="preserve"> Skupaj začetno vzdrževanje grmovnic striženih živih mej</t>
  </si>
  <si>
    <t>Vzdrževanje grmovnic striženih živih mej - 1 leto po saditvi</t>
  </si>
  <si>
    <t xml:space="preserve"> Skupaj vzdrževanje grmovnic striženih živih mej - 1 leto po saditvi</t>
  </si>
  <si>
    <t xml:space="preserve"> Skupaj vzdrževanje grmovnic striženih živih mej</t>
  </si>
  <si>
    <t xml:space="preserve"> Skupaj grmovnice</t>
  </si>
  <si>
    <t>Začetno vzdrževanje grmovnic</t>
  </si>
  <si>
    <t>Obrezovanje prosto rastočih grmovnic se izvede 2 x na leto .</t>
  </si>
  <si>
    <t xml:space="preserve"> Skupaj začetno vzdrževanje grmovnic</t>
  </si>
  <si>
    <t>Vzdrževanje grmovnic - 1 leto po saditvi</t>
  </si>
  <si>
    <t>Obrezovanje prosto rastočih in striženih grmovnic se izvede 1 - 2 x na leto.</t>
  </si>
  <si>
    <t xml:space="preserve"> Skupaj vzdrževanje grmovnic - 1 leto po saditvi</t>
  </si>
  <si>
    <t xml:space="preserve"> Skupaj vzdrževanje grmovnic</t>
  </si>
  <si>
    <t xml:space="preserve"> Skupaj vzdrževanje grmovnig striženih živih mej in prostorastočih grmovnic</t>
  </si>
  <si>
    <t>XI.</t>
  </si>
  <si>
    <t>Popenjalke</t>
  </si>
  <si>
    <t>XII.</t>
  </si>
  <si>
    <t>Začetno vzdrževanje popenjalk</t>
  </si>
  <si>
    <t>Odstranjevanje odmrlih, posušenih in odpadlih delov 1 x na leto.</t>
  </si>
  <si>
    <t>Zalivanje se izvaja po potrebi, kar pomeni, da je potrebno sprotno ocenjevanje razmer glede na vremenske razmere (popenjalke).</t>
  </si>
  <si>
    <t>Gnojenje (popenjalke).</t>
  </si>
  <si>
    <t xml:space="preserve"> Skupaj začetno vzdrževanje popenjalk</t>
  </si>
  <si>
    <t>XIII.</t>
  </si>
  <si>
    <t>Vzdrževanje popenjalk - 1 leto po saditvi</t>
  </si>
  <si>
    <t xml:space="preserve"> Skupaj vzdrževanje popenjalk - 1 leto po saditvi</t>
  </si>
  <si>
    <t xml:space="preserve"> Skupaj vzdrževanje popenjalk</t>
  </si>
  <si>
    <t>Trata</t>
  </si>
  <si>
    <r>
      <t xml:space="preserve">Pohodna trata </t>
    </r>
    <r>
      <rPr>
        <sz val="10"/>
        <rFont val="Segoe UI"/>
        <family val="2"/>
        <charset val="238"/>
      </rPr>
      <t>(izbor travne mešanice prilagojen mikrolokaciji - sončne/senčne lege)</t>
    </r>
    <r>
      <rPr>
        <b/>
        <sz val="10"/>
        <rFont val="Segoe UI"/>
        <family val="2"/>
        <charset val="238"/>
      </rPr>
      <t>.</t>
    </r>
  </si>
  <si>
    <t>Začetno zalivanje trate dva tedna, 2 x tedensko (v primeru jesenske setve); prevoz vode s cisterno.</t>
  </si>
  <si>
    <t>Skupaj:</t>
  </si>
  <si>
    <r>
      <t xml:space="preserve">Utrjena trata - trata na grušču </t>
    </r>
    <r>
      <rPr>
        <sz val="10"/>
        <rFont val="Segoe UI"/>
        <family val="2"/>
        <charset val="238"/>
      </rPr>
      <t>(travna mešanica: 30% Lolium perenne, 30% Poa pratensis, 20% Festuca nigrescens, 20% Festuca rubra trychophylla)</t>
    </r>
  </si>
  <si>
    <t>Začetno zalivanje trate dva tedna, 2 x tedensko (v primeru jesenske setve); prevoz vode s cisterno.
* V uporabo (obremenitev) šele po minimalno 3 košnjah!</t>
  </si>
  <si>
    <t>Trata skupaj:</t>
  </si>
  <si>
    <t>Skupaj vzdrževanje dreves</t>
  </si>
  <si>
    <t>Skupaj vzdrževanje grmovnic</t>
  </si>
  <si>
    <t>Skupaj vzdrževanje popenjalk</t>
  </si>
  <si>
    <t>Skupaj vzdrževanje trate</t>
  </si>
  <si>
    <t>Skupaj</t>
  </si>
  <si>
    <t>popis del PZI in vzdrževanje</t>
  </si>
  <si>
    <t>SKUPAJ I - X.</t>
  </si>
  <si>
    <t>XI./1</t>
  </si>
  <si>
    <t>XI./2</t>
  </si>
  <si>
    <t>XI./3</t>
  </si>
  <si>
    <t>XI./4</t>
  </si>
  <si>
    <t>XII./1</t>
  </si>
  <si>
    <t>XII./2</t>
  </si>
  <si>
    <t>XII./3</t>
  </si>
  <si>
    <t>XII./4</t>
  </si>
  <si>
    <t>XIII./1</t>
  </si>
  <si>
    <t>XIII./2</t>
  </si>
  <si>
    <t>XIV.</t>
  </si>
  <si>
    <t>SKUPAJ XI. - XIV.</t>
  </si>
  <si>
    <t>F</t>
  </si>
  <si>
    <t>SKUPAJ (A+B + D) + (E + F)</t>
  </si>
  <si>
    <t>SKUPAJ (E+F)</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</si>
</sst>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164" formatCode="#,##0.00\ &quot;€&quot;"/>
    <numFmt numFmtId="165" formatCode="#,##0.00\ [$EUR]"/>
    <numFmt numFmtId="166" formatCode="#,##0.00\ &quot;SIT&quot;"/>
    <numFmt numFmtId="167" formatCode="_-* #,##0.00\ _S_I_T_-;\-* #,##0.00\ _S_I_T_-;_-* &quot;-&quot;??\ _S_I_T_-;_-@_-"/>
    <numFmt numFmtId="168" formatCode="_-* #,##0.00\ [$€-1]_-;\-* #,##0.00\ [$€-1]_-;_-* &quot;-&quot;??\ [$€-1]_-;_-@_-"/>
    <numFmt numFmtId="169" formatCode="0.0"/>
    <numFmt numFmtId="170" formatCode="#,##0.000"/>
    <numFmt numFmtId="171" formatCode="0.000"/>
    <numFmt numFmtId="172" formatCode="_-* #,##0.00\ [$€-424]_-;\-* #,##0.00\ [$€-424]_-;_-* &quot;-&quot;??\ [$€-424]_-;_-@_-"/>
  </numFmts>
  <fonts count="72">
    <font>
      <sz val="11"/>
      <name val="Arial Narrow CE"/>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Arial"/>
      <family val="2"/>
      <charset val="238"/>
    </font>
    <font>
      <sz val="11"/>
      <color indexed="17"/>
      <name val="Calibri"/>
      <family val="2"/>
      <charset val="238"/>
    </font>
    <font>
      <sz val="10"/>
      <name val="Arial"/>
      <family val="2"/>
      <charset val="238"/>
    </font>
    <font>
      <sz val="10"/>
      <name val="Times New Roman CE"/>
      <family val="1"/>
      <charset val="238"/>
    </font>
    <font>
      <sz val="10"/>
      <name val="Arial CE"/>
      <family val="2"/>
      <charset val="238"/>
    </font>
    <font>
      <sz val="10"/>
      <color indexed="8"/>
      <name val="Cambria"/>
      <family val="1"/>
      <charset val="238"/>
    </font>
    <font>
      <sz val="10"/>
      <name val="Times New Roman"/>
      <family val="1"/>
      <charset val="238"/>
    </font>
    <font>
      <sz val="12"/>
      <name val="Arial"/>
      <family val="2"/>
      <charset val="238"/>
    </font>
    <font>
      <b/>
      <sz val="10"/>
      <name val="Segoe UI"/>
      <family val="2"/>
      <charset val="238"/>
    </font>
    <font>
      <sz val="10"/>
      <name val="Segoe UI"/>
      <family val="2"/>
      <charset val="238"/>
    </font>
    <font>
      <sz val="11"/>
      <name val="Swis721 Cn BT"/>
      <family val="2"/>
    </font>
    <font>
      <b/>
      <sz val="10"/>
      <name val="Arial CE"/>
      <family val="2"/>
      <charset val="238"/>
    </font>
    <font>
      <sz val="10"/>
      <name val="Frutiger"/>
      <family val="2"/>
      <charset val="238"/>
    </font>
    <font>
      <sz val="11"/>
      <name val="Garamond"/>
      <family val="1"/>
      <charset val="238"/>
    </font>
    <font>
      <b/>
      <sz val="10"/>
      <name val="Frutiger"/>
      <family val="2"/>
      <charset val="238"/>
    </font>
    <font>
      <b/>
      <i/>
      <sz val="10"/>
      <name val="Frutiger"/>
      <family val="2"/>
      <charset val="238"/>
    </font>
    <font>
      <i/>
      <sz val="10"/>
      <name val="Frutiger"/>
      <family val="2"/>
      <charset val="238"/>
    </font>
    <font>
      <b/>
      <sz val="10"/>
      <color indexed="10"/>
      <name val="Frutiger"/>
      <family val="2"/>
      <charset val="238"/>
    </font>
    <font>
      <sz val="10"/>
      <color indexed="10"/>
      <name val="Frutiger"/>
      <family val="2"/>
      <charset val="238"/>
    </font>
    <font>
      <sz val="10"/>
      <color theme="1" tint="0.499984740745262"/>
      <name val="Segoe UI"/>
      <family val="2"/>
      <charset val="238"/>
    </font>
    <font>
      <sz val="10"/>
      <name val="Arial CE"/>
      <charset val="238"/>
    </font>
    <font>
      <sz val="10"/>
      <color indexed="9"/>
      <name val="Arial CE"/>
      <family val="2"/>
      <charset val="238"/>
    </font>
    <font>
      <b/>
      <sz val="10"/>
      <name val="Arial CE"/>
      <charset val="238"/>
    </font>
    <font>
      <sz val="10"/>
      <color indexed="8"/>
      <name val="Arial"/>
      <family val="2"/>
      <charset val="238"/>
    </font>
    <font>
      <sz val="11"/>
      <color theme="1"/>
      <name val="Calibri"/>
      <family val="2"/>
      <scheme val="minor"/>
    </font>
    <font>
      <sz val="10"/>
      <name val="Arial"/>
      <family val="2"/>
    </font>
    <font>
      <sz val="10"/>
      <color indexed="10"/>
      <name val="Segoe UI"/>
      <family val="2"/>
      <charset val="238"/>
    </font>
    <font>
      <sz val="10"/>
      <color indexed="8"/>
      <name val="Segeoe UI"/>
      <charset val="238"/>
    </font>
    <font>
      <sz val="10"/>
      <name val="Segeoe UI"/>
      <charset val="238"/>
    </font>
    <font>
      <b/>
      <sz val="10"/>
      <color theme="1"/>
      <name val="Segeoe UI"/>
      <charset val="238"/>
    </font>
    <font>
      <sz val="10"/>
      <color theme="1"/>
      <name val="Segeoe UI"/>
      <charset val="238"/>
    </font>
    <font>
      <b/>
      <sz val="10"/>
      <color rgb="FF43B02A"/>
      <name val="Segeoe UI"/>
      <charset val="238"/>
    </font>
    <font>
      <b/>
      <sz val="10"/>
      <name val="Segeoe UI"/>
      <charset val="238"/>
    </font>
    <font>
      <sz val="10"/>
      <name val="Calibri"/>
      <family val="2"/>
      <charset val="238"/>
      <scheme val="minor"/>
    </font>
    <font>
      <b/>
      <sz val="10"/>
      <name val="Arial"/>
      <family val="2"/>
      <charset val="238"/>
    </font>
    <font>
      <sz val="10"/>
      <color rgb="FF212529"/>
      <name val="Arial"/>
      <family val="2"/>
      <charset val="238"/>
    </font>
    <font>
      <b/>
      <sz val="10"/>
      <color indexed="63"/>
      <name val="Arial"/>
      <family val="2"/>
      <charset val="238"/>
    </font>
    <font>
      <sz val="10"/>
      <color indexed="63"/>
      <name val="Arial"/>
      <family val="2"/>
      <charset val="238"/>
    </font>
    <font>
      <b/>
      <sz val="10"/>
      <name val="Arial CE"/>
    </font>
    <font>
      <sz val="10"/>
      <color rgb="FFFF0000"/>
      <name val="Frutiger"/>
      <family val="2"/>
      <charset val="238"/>
    </font>
    <font>
      <sz val="10"/>
      <name val="Calibri"/>
      <family val="2"/>
      <charset val="238"/>
    </font>
    <font>
      <i/>
      <sz val="10"/>
      <name val="Segoe UI"/>
      <family val="2"/>
      <charset val="238"/>
    </font>
    <font>
      <sz val="10"/>
      <color rgb="FFFF0000"/>
      <name val="Segoe UI"/>
      <family val="2"/>
      <charset val="238"/>
    </font>
    <font>
      <sz val="8"/>
      <color rgb="FF76933C"/>
      <name val="Frutiger"/>
      <family val="2"/>
      <charset val="238"/>
    </font>
    <font>
      <b/>
      <sz val="10"/>
      <name val="Frutiger"/>
      <charset val="238"/>
    </font>
    <font>
      <b/>
      <sz val="10"/>
      <color rgb="FFFF0000"/>
      <name val="Frutiger"/>
      <charset val="238"/>
    </font>
    <font>
      <b/>
      <sz val="10"/>
      <color rgb="FFFF0000"/>
      <name val="Frutiger"/>
      <family val="2"/>
      <charset val="238"/>
    </font>
    <font>
      <b/>
      <strike/>
      <sz val="10"/>
      <name val="Frutiger"/>
      <family val="2"/>
      <charset val="238"/>
    </font>
    <font>
      <b/>
      <strike/>
      <sz val="10"/>
      <color rgb="FFFF0000"/>
      <name val="Frutiger"/>
      <family val="2"/>
      <charset val="238"/>
    </font>
    <font>
      <strike/>
      <sz val="10"/>
      <color rgb="FFFF0000"/>
      <name val="Frutiger"/>
      <family val="2"/>
      <charset val="238"/>
    </font>
    <font>
      <sz val="10"/>
      <color rgb="FFFF0000"/>
      <name val="Arial CE"/>
      <family val="2"/>
      <charset val="238"/>
    </font>
    <font>
      <sz val="10"/>
      <color rgb="FFFF0000"/>
      <name val="Arial"/>
      <family val="2"/>
      <charset val="238"/>
    </font>
    <font>
      <strike/>
      <sz val="10"/>
      <name val="Segoe UI"/>
      <family val="2"/>
      <charset val="238"/>
    </font>
    <font>
      <sz val="10"/>
      <name val="Frutiger"/>
      <charset val="238"/>
    </font>
    <font>
      <strike/>
      <sz val="10"/>
      <name val="Frutiger"/>
      <family val="2"/>
      <charset val="238"/>
    </font>
    <font>
      <sz val="11"/>
      <name val="Arial Narrow CE"/>
      <family val="2"/>
      <charset val="238"/>
    </font>
    <font>
      <b/>
      <sz val="12"/>
      <name val="Segoe UI"/>
      <family val="2"/>
      <charset val="238"/>
    </font>
    <font>
      <sz val="12"/>
      <name val="Segoe UI"/>
      <family val="2"/>
      <charset val="238"/>
    </font>
    <font>
      <sz val="11"/>
      <color theme="1"/>
      <name val="Segoe UI"/>
      <family val="2"/>
      <charset val="238"/>
    </font>
    <font>
      <sz val="8"/>
      <name val="Segoe UI"/>
      <family val="2"/>
      <charset val="238"/>
    </font>
    <font>
      <sz val="10"/>
      <color rgb="FF548135"/>
      <name val="Segoe UI"/>
      <family val="2"/>
      <charset val="238"/>
    </font>
    <font>
      <sz val="11"/>
      <color theme="1" tint="0.499984740745262"/>
      <name val="Segoe UI"/>
      <family val="2"/>
      <charset val="238"/>
    </font>
    <font>
      <sz val="11"/>
      <name val="Segoe UI"/>
      <family val="2"/>
      <charset val="238"/>
    </font>
    <font>
      <b/>
      <sz val="10"/>
      <color rgb="FF548135"/>
      <name val="Segoe UI"/>
      <family val="2"/>
      <charset val="238"/>
    </font>
    <font>
      <sz val="10"/>
      <color theme="1"/>
      <name val="Segoe UI"/>
      <family val="2"/>
      <charset val="238"/>
    </font>
    <font>
      <b/>
      <sz val="10"/>
      <color rgb="FFFF0000"/>
      <name val="Segoe UI"/>
      <family val="2"/>
      <charset val="238"/>
    </font>
    <font>
      <b/>
      <sz val="10"/>
      <color theme="1"/>
      <name val="Segoe UI"/>
      <family val="2"/>
      <charset val="238"/>
    </font>
    <font>
      <sz val="10"/>
      <color rgb="FF000000"/>
      <name val="Segoe UI"/>
      <family val="2"/>
      <charset val="238"/>
    </font>
  </fonts>
  <fills count="13">
    <fill>
      <patternFill patternType="none"/>
    </fill>
    <fill>
      <patternFill patternType="gray125"/>
    </fill>
    <fill>
      <patternFill patternType="solid">
        <fgColor indexed="40"/>
        <bgColor indexed="49"/>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
      <patternFill patternType="solid">
        <fgColor rgb="FFA5A5A5"/>
      </patternFill>
    </fill>
    <fill>
      <patternFill patternType="solid">
        <fgColor rgb="FFC0C0C0"/>
      </patternFill>
    </fill>
    <fill>
      <patternFill patternType="solid">
        <fgColor theme="0" tint="-0.34998626667073579"/>
        <bgColor indexed="64"/>
      </patternFill>
    </fill>
  </fills>
  <borders count="3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auto="1"/>
      </top>
      <bottom/>
      <diagonal/>
    </border>
    <border>
      <left/>
      <right/>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style="double">
        <color auto="1"/>
      </top>
      <bottom/>
      <diagonal/>
    </border>
    <border>
      <left/>
      <right/>
      <top style="medium">
        <color auto="1"/>
      </top>
      <bottom/>
      <diagonal/>
    </border>
    <border>
      <left/>
      <right style="thin">
        <color auto="1"/>
      </right>
      <top/>
      <bottom style="thin">
        <color auto="1"/>
      </bottom>
      <diagonal/>
    </border>
    <border>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auto="1"/>
      </left>
      <right/>
      <top/>
      <bottom style="thin">
        <color indexed="64"/>
      </bottom>
      <diagonal/>
    </border>
    <border>
      <left style="thin">
        <color auto="1"/>
      </left>
      <right/>
      <top/>
      <bottom/>
      <diagonal/>
    </border>
    <border>
      <left style="thin">
        <color auto="1"/>
      </left>
      <right style="thin">
        <color auto="1"/>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s>
  <cellStyleXfs count="31">
    <xf numFmtId="0" fontId="0" fillId="0" borderId="0"/>
    <xf numFmtId="0" fontId="4" fillId="0" borderId="0"/>
    <xf numFmtId="0" fontId="4" fillId="0" borderId="0"/>
    <xf numFmtId="0" fontId="5" fillId="2" borderId="0" applyNumberFormat="0" applyBorder="0" applyAlignment="0" applyProtection="0"/>
    <xf numFmtId="0" fontId="10" fillId="0" borderId="0"/>
    <xf numFmtId="0" fontId="6" fillId="0" borderId="0"/>
    <xf numFmtId="0" fontId="7" fillId="0" borderId="0"/>
    <xf numFmtId="0" fontId="6" fillId="0" borderId="0"/>
    <xf numFmtId="0" fontId="6" fillId="0" borderId="0"/>
    <xf numFmtId="0" fontId="11" fillId="0" borderId="0"/>
    <xf numFmtId="0" fontId="8" fillId="0" borderId="0"/>
    <xf numFmtId="0" fontId="9" fillId="0" borderId="0">
      <alignment vertical="top" wrapText="1"/>
    </xf>
    <xf numFmtId="0" fontId="14" fillId="0" borderId="0"/>
    <xf numFmtId="165" fontId="14" fillId="3" borderId="0">
      <alignment horizontal="right" vertical="top" wrapText="1"/>
      <protection locked="0"/>
    </xf>
    <xf numFmtId="0" fontId="6" fillId="0" borderId="0"/>
    <xf numFmtId="9" fontId="6" fillId="0" borderId="0" applyFill="0" applyBorder="0" applyAlignment="0" applyProtection="0"/>
    <xf numFmtId="0" fontId="6" fillId="0" borderId="0"/>
    <xf numFmtId="0" fontId="17" fillId="0" borderId="0"/>
    <xf numFmtId="0" fontId="6" fillId="0" borderId="0"/>
    <xf numFmtId="167" fontId="17" fillId="0" borderId="0" applyFont="0" applyFill="0" applyBorder="0" applyAlignment="0" applyProtection="0"/>
    <xf numFmtId="0" fontId="24" fillId="0" borderId="0"/>
    <xf numFmtId="167" fontId="24" fillId="0" borderId="0" applyFont="0" applyFill="0" applyBorder="0" applyAlignment="0" applyProtection="0"/>
    <xf numFmtId="0" fontId="27" fillId="0" borderId="0"/>
    <xf numFmtId="0" fontId="17" fillId="0" borderId="0"/>
    <xf numFmtId="0" fontId="28" fillId="0" borderId="0"/>
    <xf numFmtId="0" fontId="29" fillId="0" borderId="0"/>
    <xf numFmtId="0" fontId="3" fillId="0" borderId="0"/>
    <xf numFmtId="0" fontId="2" fillId="0" borderId="0"/>
    <xf numFmtId="0" fontId="1" fillId="0" borderId="0"/>
    <xf numFmtId="0" fontId="59" fillId="0" borderId="0"/>
    <xf numFmtId="44" fontId="28" fillId="0" borderId="0" applyFont="0" applyFill="0" applyBorder="0" applyAlignment="0" applyProtection="0"/>
  </cellStyleXfs>
  <cellXfs count="1121">
    <xf numFmtId="0" fontId="0" fillId="0" borderId="0" xfId="0"/>
    <xf numFmtId="49" fontId="12" fillId="0" borderId="1" xfId="0" applyNumberFormat="1" applyFont="1" applyFill="1" applyBorder="1" applyAlignment="1">
      <alignment horizontal="left" vertical="top"/>
    </xf>
    <xf numFmtId="0" fontId="13" fillId="0" borderId="1" xfId="0" applyFont="1" applyFill="1" applyBorder="1" applyAlignment="1">
      <alignment horizontal="justify" vertical="top"/>
    </xf>
    <xf numFmtId="0" fontId="13" fillId="0" borderId="1" xfId="0" applyFont="1" applyFill="1" applyBorder="1" applyAlignment="1">
      <alignment vertical="top"/>
    </xf>
    <xf numFmtId="0" fontId="12" fillId="0" borderId="1" xfId="0" applyFont="1" applyFill="1" applyBorder="1" applyAlignment="1">
      <alignment horizontal="justify" vertical="top"/>
    </xf>
    <xf numFmtId="0" fontId="13" fillId="0" borderId="2" xfId="0" applyFont="1" applyFill="1" applyBorder="1" applyAlignment="1">
      <alignment horizontal="center" vertical="top"/>
    </xf>
    <xf numFmtId="164" fontId="13" fillId="0" borderId="2" xfId="0" applyNumberFormat="1" applyFont="1" applyFill="1" applyBorder="1" applyAlignment="1">
      <alignment horizontal="center" vertical="top"/>
    </xf>
    <xf numFmtId="164" fontId="13" fillId="4" borderId="3" xfId="0" applyNumberFormat="1" applyFont="1" applyFill="1" applyBorder="1" applyAlignment="1">
      <alignment horizontal="right" vertical="top"/>
    </xf>
    <xf numFmtId="164" fontId="13" fillId="3" borderId="3" xfId="0" applyNumberFormat="1" applyFont="1" applyFill="1" applyBorder="1" applyAlignment="1">
      <alignment horizontal="right" vertical="top"/>
    </xf>
    <xf numFmtId="164" fontId="13" fillId="5" borderId="3" xfId="0" applyNumberFormat="1" applyFont="1" applyFill="1" applyBorder="1" applyAlignment="1">
      <alignment horizontal="right" vertical="top"/>
    </xf>
    <xf numFmtId="0" fontId="12" fillId="0" borderId="2" xfId="0" applyFont="1" applyFill="1" applyBorder="1" applyAlignment="1">
      <alignment horizontal="center" vertical="top"/>
    </xf>
    <xf numFmtId="0" fontId="13" fillId="0" borderId="1" xfId="0" applyFont="1" applyFill="1" applyBorder="1" applyAlignment="1">
      <alignment horizontal="justify" vertical="top" wrapText="1"/>
    </xf>
    <xf numFmtId="0" fontId="13" fillId="0" borderId="2" xfId="0" applyFont="1" applyFill="1" applyBorder="1" applyAlignment="1">
      <alignment horizontal="center" vertical="top" wrapText="1"/>
    </xf>
    <xf numFmtId="49" fontId="13" fillId="0" borderId="1" xfId="0" applyNumberFormat="1" applyFont="1" applyFill="1" applyBorder="1" applyAlignment="1">
      <alignment horizontal="left" vertical="top"/>
    </xf>
    <xf numFmtId="164" fontId="12" fillId="0" borderId="2" xfId="0" applyNumberFormat="1" applyFont="1" applyFill="1" applyBorder="1" applyAlignment="1">
      <alignment horizontal="center" vertical="top"/>
    </xf>
    <xf numFmtId="164" fontId="12" fillId="4" borderId="3" xfId="0" applyNumberFormat="1" applyFont="1" applyFill="1" applyBorder="1" applyAlignment="1">
      <alignment horizontal="right" vertical="top"/>
    </xf>
    <xf numFmtId="164" fontId="12" fillId="3" borderId="3" xfId="0" applyNumberFormat="1" applyFont="1" applyFill="1" applyBorder="1" applyAlignment="1">
      <alignment horizontal="right" vertical="top"/>
    </xf>
    <xf numFmtId="164" fontId="12" fillId="5" borderId="3" xfId="0" applyNumberFormat="1" applyFont="1" applyFill="1" applyBorder="1" applyAlignment="1">
      <alignment horizontal="right" vertical="top"/>
    </xf>
    <xf numFmtId="9" fontId="13" fillId="0" borderId="2" xfId="0" applyNumberFormat="1" applyFont="1" applyFill="1" applyBorder="1" applyAlignment="1">
      <alignment horizontal="center" vertical="top"/>
    </xf>
    <xf numFmtId="0" fontId="13" fillId="0" borderId="1" xfId="0" applyFont="1" applyFill="1" applyBorder="1" applyAlignment="1" applyProtection="1">
      <alignment horizontal="justify" vertical="top" wrapText="1"/>
    </xf>
    <xf numFmtId="0" fontId="13" fillId="0" borderId="2" xfId="0" applyFont="1" applyFill="1" applyBorder="1" applyAlignment="1" applyProtection="1">
      <alignment horizontal="center" vertical="top" wrapText="1"/>
    </xf>
    <xf numFmtId="164" fontId="13" fillId="0" borderId="2" xfId="0" applyNumberFormat="1" applyFont="1" applyFill="1" applyBorder="1" applyAlignment="1" applyProtection="1">
      <alignment horizontal="center" vertical="top" wrapText="1"/>
    </xf>
    <xf numFmtId="0" fontId="12" fillId="0" borderId="1" xfId="0" applyFont="1" applyFill="1" applyBorder="1" applyAlignment="1" applyProtection="1">
      <alignment horizontal="justify" vertical="top" wrapText="1"/>
    </xf>
    <xf numFmtId="0" fontId="12" fillId="0" borderId="2" xfId="0" applyFont="1" applyFill="1" applyBorder="1" applyAlignment="1" applyProtection="1">
      <alignment horizontal="center" vertical="top" wrapText="1"/>
    </xf>
    <xf numFmtId="164" fontId="12" fillId="0" borderId="2" xfId="0" applyNumberFormat="1" applyFont="1" applyFill="1" applyBorder="1" applyAlignment="1" applyProtection="1">
      <alignment horizontal="center" vertical="top" wrapText="1"/>
    </xf>
    <xf numFmtId="0" fontId="12" fillId="0" borderId="1" xfId="0" applyFont="1" applyFill="1" applyBorder="1" applyAlignment="1">
      <alignment vertical="top"/>
    </xf>
    <xf numFmtId="4" fontId="13" fillId="3" borderId="3" xfId="0" applyNumberFormat="1" applyFont="1" applyFill="1" applyBorder="1" applyAlignment="1">
      <alignment horizontal="right" vertical="top"/>
    </xf>
    <xf numFmtId="4" fontId="13" fillId="5" borderId="3" xfId="0" applyNumberFormat="1" applyFont="1" applyFill="1" applyBorder="1" applyAlignment="1">
      <alignment horizontal="right" vertical="top"/>
    </xf>
    <xf numFmtId="49" fontId="16" fillId="0" borderId="0" xfId="18" applyNumberFormat="1" applyFont="1" applyAlignment="1" applyProtection="1">
      <alignment vertical="top"/>
    </xf>
    <xf numFmtId="4" fontId="16" fillId="0" borderId="0" xfId="18" applyNumberFormat="1" applyFont="1" applyAlignment="1" applyProtection="1">
      <alignment horizontal="center" vertical="top"/>
    </xf>
    <xf numFmtId="4" fontId="16" fillId="0" borderId="0" xfId="18" applyNumberFormat="1" applyFont="1" applyAlignment="1" applyProtection="1">
      <alignment horizontal="left"/>
    </xf>
    <xf numFmtId="4" fontId="16" fillId="0" borderId="0" xfId="18" applyNumberFormat="1" applyFont="1" applyProtection="1"/>
    <xf numFmtId="4" fontId="16" fillId="0" borderId="0" xfId="18" applyNumberFormat="1" applyFont="1" applyAlignment="1" applyProtection="1">
      <alignment vertical="top"/>
    </xf>
    <xf numFmtId="4" fontId="16" fillId="0" borderId="0" xfId="19" applyNumberFormat="1" applyFont="1" applyAlignment="1" applyProtection="1">
      <alignment horizontal="left"/>
    </xf>
    <xf numFmtId="4" fontId="16" fillId="0" borderId="5" xfId="18" applyNumberFormat="1" applyFont="1" applyBorder="1" applyAlignment="1" applyProtection="1">
      <alignment horizontal="left"/>
    </xf>
    <xf numFmtId="4" fontId="16" fillId="0" borderId="5" xfId="19" applyNumberFormat="1" applyFont="1" applyBorder="1" applyAlignment="1" applyProtection="1">
      <alignment horizontal="left"/>
    </xf>
    <xf numFmtId="4" fontId="16" fillId="0" borderId="5" xfId="18" applyNumberFormat="1" applyFont="1" applyBorder="1" applyProtection="1"/>
    <xf numFmtId="4" fontId="16" fillId="0" borderId="7" xfId="18" applyNumberFormat="1" applyFont="1" applyBorder="1" applyAlignment="1" applyProtection="1">
      <alignment vertical="top"/>
    </xf>
    <xf numFmtId="4" fontId="16" fillId="0" borderId="7" xfId="18" applyNumberFormat="1" applyFont="1" applyBorder="1" applyAlignment="1" applyProtection="1">
      <alignment horizontal="left"/>
    </xf>
    <xf numFmtId="4" fontId="16" fillId="0" borderId="7" xfId="19" applyNumberFormat="1" applyFont="1" applyBorder="1" applyAlignment="1" applyProtection="1">
      <alignment horizontal="left"/>
    </xf>
    <xf numFmtId="4" fontId="16" fillId="0" borderId="7" xfId="18" applyNumberFormat="1" applyFont="1" applyBorder="1" applyProtection="1"/>
    <xf numFmtId="4" fontId="18" fillId="0" borderId="0" xfId="14" applyNumberFormat="1" applyFont="1" applyFill="1" applyProtection="1">
      <protection locked="0"/>
    </xf>
    <xf numFmtId="0" fontId="13" fillId="0" borderId="0" xfId="12" applyFont="1" applyBorder="1" applyAlignment="1">
      <alignment horizontal="center" vertical="top" wrapText="1"/>
    </xf>
    <xf numFmtId="4" fontId="13" fillId="0" borderId="0" xfId="12" applyNumberFormat="1" applyFont="1" applyFill="1" applyBorder="1" applyAlignment="1">
      <alignment horizontal="right" vertical="top" wrapText="1"/>
    </xf>
    <xf numFmtId="165" fontId="12" fillId="0" borderId="0" xfId="12" applyNumberFormat="1" applyFont="1" applyAlignment="1">
      <alignment horizontal="right" vertical="top" wrapText="1"/>
    </xf>
    <xf numFmtId="0" fontId="13" fillId="0" borderId="0" xfId="12" applyFont="1" applyBorder="1" applyAlignment="1">
      <alignment vertical="top" wrapText="1"/>
    </xf>
    <xf numFmtId="0" fontId="13" fillId="0" borderId="0" xfId="12" applyFont="1" applyBorder="1" applyAlignment="1">
      <alignment horizontal="left" vertical="top" wrapText="1"/>
    </xf>
    <xf numFmtId="0" fontId="13" fillId="0" borderId="0" xfId="12" applyFont="1" applyBorder="1" applyAlignment="1">
      <alignment horizontal="center" vertical="top"/>
    </xf>
    <xf numFmtId="4" fontId="13" fillId="0" borderId="0" xfId="12" applyNumberFormat="1" applyFont="1" applyBorder="1" applyAlignment="1">
      <alignment horizontal="right" vertical="top"/>
    </xf>
    <xf numFmtId="166" fontId="13" fillId="0" borderId="0" xfId="12" applyNumberFormat="1" applyFont="1" applyBorder="1" applyAlignment="1">
      <alignment horizontal="right" vertical="top"/>
    </xf>
    <xf numFmtId="0" fontId="13" fillId="0" borderId="0" xfId="12" applyFont="1" applyBorder="1" applyAlignment="1">
      <alignment vertical="top"/>
    </xf>
    <xf numFmtId="165" fontId="13" fillId="0" borderId="0" xfId="12" applyNumberFormat="1" applyFont="1" applyFill="1" applyBorder="1" applyAlignment="1">
      <alignment horizontal="right" vertical="top" wrapText="1"/>
    </xf>
    <xf numFmtId="166" fontId="13" fillId="0" borderId="0" xfId="12" applyNumberFormat="1" applyFont="1" applyFill="1" applyBorder="1" applyAlignment="1">
      <alignment horizontal="right" vertical="top"/>
    </xf>
    <xf numFmtId="164" fontId="12" fillId="4" borderId="2" xfId="0" applyNumberFormat="1" applyFont="1" applyFill="1" applyBorder="1" applyAlignment="1">
      <alignment horizontal="right" vertical="top"/>
    </xf>
    <xf numFmtId="164" fontId="13" fillId="4" borderId="2" xfId="0" applyNumberFormat="1" applyFont="1" applyFill="1" applyBorder="1" applyAlignment="1">
      <alignment horizontal="right" vertical="top"/>
    </xf>
    <xf numFmtId="49" fontId="13" fillId="0" borderId="0" xfId="14" applyNumberFormat="1" applyFont="1" applyAlignment="1" applyProtection="1">
      <alignment vertical="top"/>
    </xf>
    <xf numFmtId="0" fontId="13" fillId="0" borderId="0" xfId="14" applyFont="1" applyAlignment="1" applyProtection="1">
      <alignment horizontal="center"/>
    </xf>
    <xf numFmtId="0" fontId="13" fillId="0" borderId="0" xfId="14" applyFont="1" applyAlignment="1" applyProtection="1">
      <alignment horizontal="right"/>
    </xf>
    <xf numFmtId="0" fontId="13" fillId="0" borderId="0" xfId="14" applyFont="1"/>
    <xf numFmtId="0" fontId="13" fillId="0" borderId="0" xfId="14" applyFont="1" applyBorder="1" applyAlignment="1">
      <alignment wrapText="1"/>
    </xf>
    <xf numFmtId="0" fontId="13" fillId="0" borderId="0" xfId="14" applyFont="1" applyBorder="1"/>
    <xf numFmtId="3" fontId="13" fillId="0" borderId="0" xfId="14" applyNumberFormat="1" applyFont="1"/>
    <xf numFmtId="4" fontId="13" fillId="0" borderId="0" xfId="14" applyNumberFormat="1" applyFont="1"/>
    <xf numFmtId="0" fontId="13" fillId="0" borderId="0" xfId="14" applyFont="1" applyAlignment="1">
      <alignment wrapText="1"/>
    </xf>
    <xf numFmtId="0" fontId="12" fillId="0" borderId="0" xfId="14" applyFont="1" applyAlignment="1" applyProtection="1">
      <alignment horizontal="center"/>
    </xf>
    <xf numFmtId="0" fontId="12" fillId="0" borderId="0" xfId="14" applyFont="1" applyAlignment="1" applyProtection="1">
      <alignment horizontal="right"/>
    </xf>
    <xf numFmtId="0" fontId="13" fillId="0" borderId="0" xfId="14" applyFont="1" applyAlignment="1" applyProtection="1"/>
    <xf numFmtId="0" fontId="13" fillId="0" borderId="0" xfId="14" applyFont="1" applyAlignment="1" applyProtection="1">
      <alignment horizontal="justify"/>
    </xf>
    <xf numFmtId="0" fontId="13" fillId="0" borderId="0" xfId="14" applyFont="1" applyAlignment="1" applyProtection="1">
      <alignment horizontal="right" vertical="center"/>
    </xf>
    <xf numFmtId="2" fontId="13" fillId="0" borderId="0" xfId="14" applyNumberFormat="1" applyFont="1" applyAlignment="1" applyProtection="1">
      <alignment horizontal="right" vertical="center"/>
    </xf>
    <xf numFmtId="0" fontId="12" fillId="0" borderId="0" xfId="14" applyFont="1" applyFill="1" applyBorder="1" applyAlignment="1" applyProtection="1"/>
    <xf numFmtId="0" fontId="12" fillId="0" borderId="0" xfId="14" applyFont="1" applyFill="1" applyBorder="1" applyAlignment="1" applyProtection="1">
      <alignment horizontal="justify"/>
    </xf>
    <xf numFmtId="0" fontId="13" fillId="0" borderId="0" xfId="14" applyFont="1" applyFill="1" applyBorder="1" applyAlignment="1" applyProtection="1">
      <alignment horizontal="right" vertical="center"/>
    </xf>
    <xf numFmtId="2" fontId="13" fillId="0" borderId="0" xfId="14" applyNumberFormat="1" applyFont="1" applyFill="1" applyBorder="1" applyAlignment="1" applyProtection="1">
      <alignment horizontal="right" vertical="center"/>
    </xf>
    <xf numFmtId="4" fontId="13" fillId="0" borderId="0" xfId="14" applyNumberFormat="1" applyFont="1" applyFill="1" applyBorder="1" applyAlignment="1" applyProtection="1">
      <alignment horizontal="right" vertical="center"/>
      <protection locked="0"/>
    </xf>
    <xf numFmtId="0" fontId="12" fillId="0" borderId="0" xfId="14" applyFont="1" applyFill="1" applyBorder="1" applyAlignment="1">
      <alignment horizontal="center" vertical="top"/>
    </xf>
    <xf numFmtId="0" fontId="12" fillId="0" borderId="0" xfId="14" applyFont="1" applyFill="1" applyBorder="1" applyAlignment="1"/>
    <xf numFmtId="0" fontId="13" fillId="0" borderId="0" xfId="14" applyFont="1" applyFill="1" applyBorder="1" applyAlignment="1">
      <alignment horizontal="center"/>
    </xf>
    <xf numFmtId="3" fontId="13" fillId="0" borderId="0" xfId="14" applyNumberFormat="1" applyFont="1" applyFill="1" applyBorder="1"/>
    <xf numFmtId="4" fontId="13" fillId="0" borderId="0" xfId="14" applyNumberFormat="1" applyFont="1" applyFill="1" applyBorder="1"/>
    <xf numFmtId="0" fontId="13" fillId="0" borderId="0" xfId="14" applyFont="1" applyFill="1"/>
    <xf numFmtId="0" fontId="13" fillId="0" borderId="0" xfId="14" applyFont="1" applyFill="1" applyBorder="1"/>
    <xf numFmtId="0" fontId="13" fillId="0" borderId="0" xfId="14" applyFont="1" applyFill="1" applyBorder="1" applyAlignment="1">
      <alignment wrapText="1"/>
    </xf>
    <xf numFmtId="0" fontId="13" fillId="0" borderId="0" xfId="14" applyFont="1" applyFill="1" applyBorder="1" applyAlignment="1" applyProtection="1">
      <alignment vertical="top" wrapText="1"/>
      <protection locked="0"/>
    </xf>
    <xf numFmtId="4" fontId="13" fillId="0" borderId="0" xfId="14" applyNumberFormat="1" applyFont="1" applyBorder="1" applyAlignment="1" applyProtection="1">
      <alignment horizontal="right" vertical="center"/>
      <protection locked="0"/>
    </xf>
    <xf numFmtId="164" fontId="13" fillId="0" borderId="0" xfId="14" applyNumberFormat="1" applyFont="1"/>
    <xf numFmtId="164" fontId="12" fillId="4" borderId="10" xfId="0" applyNumberFormat="1" applyFont="1" applyFill="1" applyBorder="1" applyAlignment="1">
      <alignment horizontal="right" vertical="top"/>
    </xf>
    <xf numFmtId="0" fontId="13" fillId="0" borderId="0" xfId="14" applyFont="1" applyFill="1" applyBorder="1" applyAlignment="1" applyProtection="1">
      <alignment wrapText="1"/>
    </xf>
    <xf numFmtId="0" fontId="13" fillId="0" borderId="0" xfId="14" applyFont="1" applyFill="1" applyBorder="1" applyAlignment="1" applyProtection="1">
      <alignment horizontal="justify" vertical="top" wrapText="1"/>
    </xf>
    <xf numFmtId="0" fontId="13" fillId="0" borderId="0" xfId="14" applyFont="1" applyFill="1" applyBorder="1" applyAlignment="1" applyProtection="1">
      <alignment horizontal="right" vertical="center" wrapText="1"/>
    </xf>
    <xf numFmtId="2" fontId="13" fillId="0" borderId="0" xfId="14" applyNumberFormat="1" applyFont="1" applyFill="1" applyBorder="1" applyAlignment="1" applyProtection="1">
      <alignment horizontal="right" vertical="center" wrapText="1"/>
    </xf>
    <xf numFmtId="4" fontId="13" fillId="0" borderId="0" xfId="14" applyNumberFormat="1" applyFont="1" applyFill="1" applyBorder="1" applyAlignment="1" applyProtection="1">
      <alignment horizontal="right" vertical="center" wrapText="1"/>
      <protection locked="0"/>
    </xf>
    <xf numFmtId="164" fontId="13" fillId="4" borderId="10" xfId="0" applyNumberFormat="1" applyFont="1" applyFill="1" applyBorder="1" applyAlignment="1">
      <alignment horizontal="right" vertical="top"/>
    </xf>
    <xf numFmtId="4" fontId="13" fillId="0" borderId="15" xfId="14" applyNumberFormat="1" applyFont="1" applyBorder="1" applyAlignment="1" applyProtection="1">
      <alignment horizontal="right" vertical="center"/>
      <protection locked="0"/>
    </xf>
    <xf numFmtId="4" fontId="13" fillId="0" borderId="0" xfId="14" applyNumberFormat="1" applyFont="1" applyBorder="1" applyProtection="1">
      <protection locked="0"/>
    </xf>
    <xf numFmtId="49" fontId="13" fillId="0" borderId="5" xfId="0" applyNumberFormat="1" applyFont="1" applyFill="1" applyBorder="1" applyAlignment="1">
      <alignment horizontal="left" vertical="top"/>
    </xf>
    <xf numFmtId="49" fontId="8" fillId="0" borderId="0" xfId="23" applyNumberFormat="1" applyFont="1" applyFill="1" applyAlignment="1">
      <alignment vertical="top"/>
    </xf>
    <xf numFmtId="49" fontId="8" fillId="0" borderId="0" xfId="23" applyNumberFormat="1" applyFont="1" applyFill="1"/>
    <xf numFmtId="0" fontId="8" fillId="0" borderId="0" xfId="23" applyFont="1" applyFill="1" applyAlignment="1">
      <alignment horizontal="center"/>
    </xf>
    <xf numFmtId="0" fontId="8" fillId="0" borderId="0" xfId="23" applyFont="1" applyFill="1" applyAlignment="1">
      <alignment horizontal="right"/>
    </xf>
    <xf numFmtId="165" fontId="8" fillId="0" borderId="0" xfId="23" applyNumberFormat="1" applyFont="1" applyFill="1" applyAlignment="1">
      <alignment horizontal="right"/>
    </xf>
    <xf numFmtId="0" fontId="8" fillId="0" borderId="0" xfId="23" applyFont="1" applyFill="1"/>
    <xf numFmtId="49" fontId="15" fillId="0" borderId="0" xfId="23" applyNumberFormat="1" applyFont="1" applyFill="1" applyAlignment="1">
      <alignment vertical="top"/>
    </xf>
    <xf numFmtId="0" fontId="15" fillId="0" borderId="0" xfId="23" applyFont="1" applyFill="1" applyAlignment="1">
      <alignment horizontal="center"/>
    </xf>
    <xf numFmtId="0" fontId="15" fillId="0" borderId="0" xfId="23" applyFont="1" applyFill="1" applyAlignment="1">
      <alignment horizontal="right"/>
    </xf>
    <xf numFmtId="165" fontId="15" fillId="0" borderId="0" xfId="23" applyNumberFormat="1" applyFont="1" applyFill="1" applyAlignment="1">
      <alignment horizontal="right"/>
    </xf>
    <xf numFmtId="0" fontId="15" fillId="0" borderId="0" xfId="23" applyFont="1" applyFill="1"/>
    <xf numFmtId="49" fontId="8" fillId="0" borderId="0" xfId="24" applyNumberFormat="1" applyFont="1" applyFill="1" applyAlignment="1">
      <alignment vertical="top"/>
    </xf>
    <xf numFmtId="49" fontId="8" fillId="0" borderId="0" xfId="24" applyNumberFormat="1" applyFont="1" applyFill="1"/>
    <xf numFmtId="0" fontId="8" fillId="0" borderId="0" xfId="24" applyFont="1" applyFill="1" applyAlignment="1">
      <alignment horizontal="center"/>
    </xf>
    <xf numFmtId="0" fontId="8" fillId="0" borderId="0" xfId="24" applyFont="1" applyFill="1" applyAlignment="1">
      <alignment horizontal="right"/>
    </xf>
    <xf numFmtId="165" fontId="8" fillId="0" borderId="0" xfId="24" applyNumberFormat="1" applyFont="1" applyFill="1" applyAlignment="1">
      <alignment horizontal="right"/>
    </xf>
    <xf numFmtId="0" fontId="8" fillId="0" borderId="0" xfId="24" applyFont="1" applyFill="1"/>
    <xf numFmtId="49" fontId="15" fillId="0" borderId="0" xfId="23" applyNumberFormat="1" applyFont="1" applyFill="1"/>
    <xf numFmtId="49" fontId="8" fillId="0" borderId="0" xfId="24" applyNumberFormat="1" applyFont="1" applyFill="1" applyAlignment="1">
      <alignment wrapText="1"/>
    </xf>
    <xf numFmtId="2" fontId="8" fillId="0" borderId="0" xfId="23" applyNumberFormat="1" applyFont="1" applyFill="1" applyAlignment="1">
      <alignment horizontal="right"/>
    </xf>
    <xf numFmtId="165" fontId="8" fillId="0" borderId="0" xfId="24" applyNumberFormat="1" applyFont="1" applyFill="1"/>
    <xf numFmtId="169" fontId="8" fillId="0" borderId="0" xfId="24" applyNumberFormat="1" applyFont="1" applyFill="1" applyAlignment="1">
      <alignment horizontal="center"/>
    </xf>
    <xf numFmtId="49" fontId="8" fillId="0" borderId="0" xfId="24" applyNumberFormat="1" applyFont="1" applyFill="1" applyAlignment="1">
      <alignment horizontal="right" wrapText="1"/>
    </xf>
    <xf numFmtId="2" fontId="8" fillId="0" borderId="0" xfId="24" applyNumberFormat="1" applyFont="1" applyFill="1" applyAlignment="1">
      <alignment horizontal="right"/>
    </xf>
    <xf numFmtId="49" fontId="8" fillId="0" borderId="0" xfId="24" applyNumberFormat="1" applyFont="1" applyFill="1" applyAlignment="1" applyProtection="1">
      <alignment vertical="top"/>
    </xf>
    <xf numFmtId="0" fontId="8" fillId="0" borderId="0" xfId="24" applyNumberFormat="1" applyFont="1" applyFill="1" applyAlignment="1" applyProtection="1">
      <alignment wrapText="1"/>
    </xf>
    <xf numFmtId="2" fontId="8" fillId="0" borderId="0" xfId="24" applyNumberFormat="1" applyFont="1" applyFill="1" applyAlignment="1" applyProtection="1">
      <alignment horizontal="right"/>
    </xf>
    <xf numFmtId="49" fontId="8" fillId="0" borderId="0" xfId="24" applyNumberFormat="1" applyFont="1" applyFill="1" applyAlignment="1" applyProtection="1">
      <alignment wrapText="1"/>
    </xf>
    <xf numFmtId="0" fontId="8" fillId="0" borderId="0" xfId="24" applyFont="1" applyFill="1" applyAlignment="1" applyProtection="1">
      <alignment horizontal="center"/>
    </xf>
    <xf numFmtId="0" fontId="8" fillId="0" borderId="0" xfId="24" applyFont="1" applyFill="1" applyProtection="1"/>
    <xf numFmtId="165" fontId="8" fillId="0" borderId="0" xfId="24" applyNumberFormat="1" applyFont="1" applyFill="1" applyAlignment="1" applyProtection="1">
      <alignment horizontal="right"/>
      <protection locked="0"/>
    </xf>
    <xf numFmtId="0" fontId="8" fillId="0" borderId="0" xfId="24" applyFont="1" applyFill="1" applyAlignment="1" applyProtection="1">
      <alignment horizontal="left"/>
    </xf>
    <xf numFmtId="0" fontId="8" fillId="0" borderId="0" xfId="24" applyFont="1" applyFill="1" applyAlignment="1" applyProtection="1">
      <alignment horizontal="left" wrapText="1"/>
    </xf>
    <xf numFmtId="4" fontId="8" fillId="0" borderId="0" xfId="24" applyNumberFormat="1" applyFont="1" applyFill="1"/>
    <xf numFmtId="49" fontId="8" fillId="0" borderId="16" xfId="24" applyNumberFormat="1" applyFont="1" applyFill="1" applyBorder="1" applyAlignment="1">
      <alignment vertical="top"/>
    </xf>
    <xf numFmtId="0" fontId="15" fillId="0" borderId="16" xfId="24" applyFont="1" applyFill="1" applyBorder="1" applyAlignment="1">
      <alignment horizontal="left"/>
    </xf>
    <xf numFmtId="0" fontId="8" fillId="0" borderId="16" xfId="24" applyFont="1" applyFill="1" applyBorder="1" applyAlignment="1">
      <alignment horizontal="center"/>
    </xf>
    <xf numFmtId="0" fontId="8" fillId="0" borderId="16" xfId="24" applyFont="1" applyFill="1" applyBorder="1" applyAlignment="1">
      <alignment horizontal="right"/>
    </xf>
    <xf numFmtId="165" fontId="8" fillId="0" borderId="16" xfId="24" applyNumberFormat="1" applyFont="1" applyFill="1" applyBorder="1" applyAlignment="1">
      <alignment horizontal="right"/>
    </xf>
    <xf numFmtId="165" fontId="15" fillId="0" borderId="16" xfId="24" applyNumberFormat="1" applyFont="1" applyFill="1" applyBorder="1" applyAlignment="1">
      <alignment horizontal="right"/>
    </xf>
    <xf numFmtId="49" fontId="8" fillId="0" borderId="0" xfId="24" applyNumberFormat="1" applyFont="1" applyFill="1" applyBorder="1" applyAlignment="1">
      <alignment vertical="top"/>
    </xf>
    <xf numFmtId="0" fontId="15" fillId="0" borderId="0" xfId="24" applyFont="1" applyFill="1" applyBorder="1" applyAlignment="1">
      <alignment horizontal="left"/>
    </xf>
    <xf numFmtId="0" fontId="8" fillId="0" borderId="0" xfId="24" applyFont="1" applyFill="1" applyBorder="1" applyAlignment="1">
      <alignment horizontal="center"/>
    </xf>
    <xf numFmtId="0" fontId="8" fillId="0" borderId="0" xfId="24" applyFont="1" applyFill="1" applyBorder="1" applyAlignment="1">
      <alignment horizontal="right"/>
    </xf>
    <xf numFmtId="165" fontId="8" fillId="0" borderId="0" xfId="24" applyNumberFormat="1" applyFont="1" applyFill="1" applyBorder="1" applyAlignment="1">
      <alignment horizontal="right"/>
    </xf>
    <xf numFmtId="165" fontId="15" fillId="0" borderId="0" xfId="24" applyNumberFormat="1" applyFont="1" applyFill="1" applyBorder="1" applyAlignment="1">
      <alignment horizontal="right"/>
    </xf>
    <xf numFmtId="49" fontId="8" fillId="0" borderId="0" xfId="23" applyNumberFormat="1" applyFont="1" applyFill="1" applyBorder="1" applyAlignment="1" applyProtection="1">
      <alignment horizontal="left" vertical="top" wrapText="1"/>
    </xf>
    <xf numFmtId="0" fontId="8" fillId="0" borderId="0" xfId="24" applyFont="1" applyFill="1" applyBorder="1" applyAlignment="1" applyProtection="1">
      <alignment horizontal="center"/>
    </xf>
    <xf numFmtId="165" fontId="8" fillId="0" borderId="0" xfId="24" applyNumberFormat="1" applyFont="1" applyFill="1" applyBorder="1" applyAlignment="1" applyProtection="1">
      <alignment horizontal="right"/>
    </xf>
    <xf numFmtId="165" fontId="8" fillId="0" borderId="0" xfId="24" applyNumberFormat="1" applyFont="1" applyFill="1" applyBorder="1" applyAlignment="1" applyProtection="1"/>
    <xf numFmtId="0" fontId="8" fillId="0" borderId="0" xfId="23" applyNumberFormat="1" applyFont="1" applyFill="1" applyAlignment="1">
      <alignment wrapText="1"/>
    </xf>
    <xf numFmtId="0" fontId="6" fillId="0" borderId="0" xfId="23" applyFont="1" applyFill="1" applyBorder="1"/>
    <xf numFmtId="0" fontId="6" fillId="0" borderId="0" xfId="23" applyFont="1" applyFill="1"/>
    <xf numFmtId="49" fontId="8" fillId="0" borderId="0" xfId="23" applyNumberFormat="1" applyFont="1" applyFill="1" applyAlignment="1">
      <alignment horizontal="left" wrapText="1"/>
    </xf>
    <xf numFmtId="169" fontId="8" fillId="0" borderId="0" xfId="23" applyNumberFormat="1" applyFont="1" applyFill="1" applyAlignment="1">
      <alignment horizontal="center"/>
    </xf>
    <xf numFmtId="49" fontId="6" fillId="0" borderId="0" xfId="23" applyNumberFormat="1" applyFont="1" applyFill="1" applyAlignment="1">
      <alignment vertical="top"/>
    </xf>
    <xf numFmtId="0" fontId="6" fillId="0" borderId="0" xfId="23" applyNumberFormat="1" applyFont="1" applyFill="1" applyAlignment="1">
      <alignment horizontal="left" wrapText="1"/>
    </xf>
    <xf numFmtId="4" fontId="29" fillId="0" borderId="0" xfId="23" applyNumberFormat="1" applyFont="1" applyFill="1" applyBorder="1" applyAlignment="1" applyProtection="1">
      <alignment horizontal="right" shrinkToFit="1"/>
      <protection locked="0"/>
    </xf>
    <xf numFmtId="49" fontId="8" fillId="0" borderId="0" xfId="24" applyNumberFormat="1" applyFont="1" applyFill="1" applyAlignment="1" applyProtection="1">
      <alignment horizontal="left" wrapText="1"/>
    </xf>
    <xf numFmtId="165" fontId="8" fillId="0" borderId="0" xfId="24" applyNumberFormat="1" applyFont="1" applyFill="1" applyProtection="1">
      <protection locked="0"/>
    </xf>
    <xf numFmtId="49" fontId="8" fillId="0" borderId="16" xfId="23" applyNumberFormat="1" applyFont="1" applyFill="1" applyBorder="1" applyAlignment="1">
      <alignment vertical="top"/>
    </xf>
    <xf numFmtId="0" fontId="15" fillId="0" borderId="16" xfId="23" applyFont="1" applyFill="1" applyBorder="1" applyAlignment="1">
      <alignment horizontal="left"/>
    </xf>
    <xf numFmtId="0" fontId="8" fillId="0" borderId="16" xfId="23" applyFont="1" applyFill="1" applyBorder="1" applyAlignment="1">
      <alignment horizontal="center"/>
    </xf>
    <xf numFmtId="0" fontId="8" fillId="0" borderId="16" xfId="23" applyFont="1" applyFill="1" applyBorder="1" applyAlignment="1">
      <alignment horizontal="right"/>
    </xf>
    <xf numFmtId="165" fontId="8" fillId="0" borderId="16" xfId="23" applyNumberFormat="1" applyFont="1" applyFill="1" applyBorder="1" applyAlignment="1">
      <alignment horizontal="right"/>
    </xf>
    <xf numFmtId="0" fontId="15" fillId="0" borderId="0" xfId="23" applyFont="1" applyFill="1" applyBorder="1" applyAlignment="1">
      <alignment horizontal="left"/>
    </xf>
    <xf numFmtId="0" fontId="8" fillId="0" borderId="0" xfId="23" applyFont="1" applyFill="1" applyBorder="1" applyAlignment="1">
      <alignment horizontal="center"/>
    </xf>
    <xf numFmtId="0" fontId="8" fillId="0" borderId="0" xfId="23" applyFont="1" applyFill="1" applyBorder="1" applyAlignment="1">
      <alignment horizontal="right"/>
    </xf>
    <xf numFmtId="165" fontId="8" fillId="0" borderId="0" xfId="23" applyNumberFormat="1" applyFont="1" applyFill="1" applyBorder="1" applyAlignment="1">
      <alignment horizontal="right"/>
    </xf>
    <xf numFmtId="165" fontId="15" fillId="0" borderId="0" xfId="23" applyNumberFormat="1" applyFont="1" applyFill="1" applyBorder="1" applyAlignment="1">
      <alignment horizontal="right"/>
    </xf>
    <xf numFmtId="49" fontId="8" fillId="0" borderId="0" xfId="23" applyNumberFormat="1" applyFont="1" applyFill="1" applyBorder="1" applyAlignment="1">
      <alignment vertical="top"/>
    </xf>
    <xf numFmtId="49" fontId="8" fillId="0" borderId="0" xfId="24" applyNumberFormat="1" applyFont="1" applyFill="1" applyAlignment="1">
      <alignment horizontal="left" wrapText="1"/>
    </xf>
    <xf numFmtId="0" fontId="8" fillId="0" borderId="0" xfId="24" applyNumberFormat="1" applyFont="1" applyFill="1" applyAlignment="1">
      <alignment horizontal="left" wrapText="1"/>
    </xf>
    <xf numFmtId="49" fontId="8" fillId="0" borderId="0" xfId="24" applyNumberFormat="1" applyFont="1" applyFill="1" applyBorder="1" applyAlignment="1" applyProtection="1">
      <alignment vertical="top"/>
    </xf>
    <xf numFmtId="49" fontId="8" fillId="0" borderId="0" xfId="24" applyNumberFormat="1" applyFont="1" applyFill="1" applyBorder="1" applyAlignment="1">
      <alignment wrapText="1"/>
    </xf>
    <xf numFmtId="0" fontId="8" fillId="0" borderId="0" xfId="24" applyFont="1" applyFill="1" applyBorder="1"/>
    <xf numFmtId="2" fontId="8" fillId="0" borderId="0" xfId="24" applyNumberFormat="1" applyFont="1" applyFill="1" applyBorder="1" applyAlignment="1" applyProtection="1">
      <alignment horizontal="right"/>
    </xf>
    <xf numFmtId="49" fontId="15" fillId="0" borderId="16" xfId="23" applyNumberFormat="1" applyFont="1" applyFill="1" applyBorder="1" applyAlignment="1">
      <alignment vertical="top"/>
    </xf>
    <xf numFmtId="0" fontId="15" fillId="0" borderId="16" xfId="23" applyFont="1" applyFill="1" applyBorder="1" applyAlignment="1">
      <alignment horizontal="center"/>
    </xf>
    <xf numFmtId="0" fontId="15" fillId="0" borderId="16" xfId="23" applyFont="1" applyFill="1" applyBorder="1" applyAlignment="1">
      <alignment horizontal="right"/>
    </xf>
    <xf numFmtId="165" fontId="15" fillId="0" borderId="16" xfId="23" applyNumberFormat="1" applyFont="1" applyFill="1" applyBorder="1" applyAlignment="1">
      <alignment horizontal="right"/>
    </xf>
    <xf numFmtId="49" fontId="15" fillId="0" borderId="0" xfId="23" applyNumberFormat="1" applyFont="1" applyFill="1" applyBorder="1" applyAlignment="1">
      <alignment vertical="top"/>
    </xf>
    <xf numFmtId="0" fontId="15" fillId="0" borderId="0" xfId="23" applyFont="1" applyFill="1" applyBorder="1" applyAlignment="1">
      <alignment horizontal="center"/>
    </xf>
    <xf numFmtId="0" fontId="15" fillId="0" borderId="0" xfId="23" applyFont="1" applyFill="1" applyBorder="1" applyAlignment="1">
      <alignment horizontal="right"/>
    </xf>
    <xf numFmtId="0" fontId="8" fillId="0" borderId="0" xfId="24" applyFont="1" applyFill="1" applyAlignment="1" applyProtection="1">
      <alignment horizontal="right"/>
    </xf>
    <xf numFmtId="165" fontId="8" fillId="0" borderId="0" xfId="24" applyNumberFormat="1" applyFont="1" applyFill="1" applyAlignment="1" applyProtection="1">
      <alignment horizontal="right"/>
    </xf>
    <xf numFmtId="0" fontId="6" fillId="0" borderId="0" xfId="24" applyFont="1" applyFill="1" applyBorder="1"/>
    <xf numFmtId="49" fontId="8" fillId="0" borderId="0" xfId="24" applyNumberFormat="1" applyFont="1" applyFill="1" applyProtection="1"/>
    <xf numFmtId="0" fontId="15" fillId="0" borderId="0" xfId="24" applyFont="1" applyFill="1" applyBorder="1" applyAlignment="1" applyProtection="1">
      <alignment horizontal="left"/>
    </xf>
    <xf numFmtId="0" fontId="8" fillId="0" borderId="0" xfId="24" applyFont="1" applyFill="1" applyBorder="1" applyAlignment="1" applyProtection="1">
      <alignment horizontal="right"/>
    </xf>
    <xf numFmtId="165" fontId="15" fillId="0" borderId="0" xfId="24" applyNumberFormat="1" applyFont="1" applyFill="1" applyBorder="1" applyAlignment="1" applyProtection="1">
      <alignment horizontal="right"/>
    </xf>
    <xf numFmtId="49" fontId="15" fillId="0" borderId="16" xfId="24" applyNumberFormat="1" applyFont="1" applyFill="1" applyBorder="1" applyAlignment="1" applyProtection="1">
      <alignment vertical="top"/>
    </xf>
    <xf numFmtId="0" fontId="15" fillId="0" borderId="16" xfId="24" applyFont="1" applyFill="1" applyBorder="1" applyAlignment="1" applyProtection="1">
      <alignment horizontal="left"/>
    </xf>
    <xf numFmtId="0" fontId="15" fillId="0" borderId="16" xfId="24" applyFont="1" applyFill="1" applyBorder="1" applyAlignment="1" applyProtection="1">
      <alignment horizontal="center"/>
    </xf>
    <xf numFmtId="0" fontId="15" fillId="0" borderId="16" xfId="24" applyFont="1" applyFill="1" applyBorder="1" applyAlignment="1" applyProtection="1">
      <alignment horizontal="right"/>
    </xf>
    <xf numFmtId="165" fontId="15" fillId="0" borderId="16" xfId="24" applyNumberFormat="1" applyFont="1" applyFill="1" applyBorder="1" applyAlignment="1" applyProtection="1">
      <alignment horizontal="right"/>
    </xf>
    <xf numFmtId="165" fontId="15" fillId="0" borderId="16" xfId="24" applyNumberFormat="1" applyFont="1" applyFill="1" applyBorder="1" applyAlignment="1" applyProtection="1">
      <alignment horizontal="right"/>
      <protection locked="0"/>
    </xf>
    <xf numFmtId="49" fontId="8" fillId="0" borderId="0" xfId="24" applyNumberFormat="1" applyFont="1" applyFill="1" applyBorder="1" applyAlignment="1" applyProtection="1">
      <alignment horizontal="left" vertical="top"/>
    </xf>
    <xf numFmtId="0" fontId="15" fillId="0" borderId="0" xfId="24" applyFont="1" applyFill="1" applyBorder="1" applyAlignment="1" applyProtection="1">
      <alignment horizontal="left" vertical="top"/>
    </xf>
    <xf numFmtId="165" fontId="15" fillId="0" borderId="0" xfId="24" applyNumberFormat="1" applyFont="1" applyFill="1" applyBorder="1" applyAlignment="1" applyProtection="1">
      <protection locked="0"/>
    </xf>
    <xf numFmtId="49" fontId="12" fillId="0" borderId="9" xfId="0" applyNumberFormat="1" applyFont="1" applyFill="1" applyBorder="1" applyAlignment="1">
      <alignment horizontal="left" vertical="top"/>
    </xf>
    <xf numFmtId="0" fontId="13" fillId="0" borderId="9" xfId="0" applyFont="1" applyFill="1" applyBorder="1" applyAlignment="1">
      <alignment horizontal="justify" vertical="top"/>
    </xf>
    <xf numFmtId="164" fontId="13" fillId="3" borderId="10" xfId="0" applyNumberFormat="1" applyFont="1" applyFill="1" applyBorder="1" applyAlignment="1">
      <alignment horizontal="right" vertical="top"/>
    </xf>
    <xf numFmtId="164" fontId="13" fillId="5" borderId="10" xfId="0" applyNumberFormat="1" applyFont="1" applyFill="1" applyBorder="1" applyAlignment="1">
      <alignment horizontal="right" vertical="top"/>
    </xf>
    <xf numFmtId="0" fontId="13" fillId="0" borderId="9" xfId="0" applyFont="1" applyFill="1" applyBorder="1" applyAlignment="1">
      <alignment vertical="top"/>
    </xf>
    <xf numFmtId="49" fontId="13" fillId="0" borderId="9" xfId="0" applyNumberFormat="1" applyFont="1" applyFill="1" applyBorder="1" applyAlignment="1">
      <alignment horizontal="left" vertical="top"/>
    </xf>
    <xf numFmtId="0" fontId="12" fillId="0" borderId="0" xfId="25" applyFont="1" applyBorder="1"/>
    <xf numFmtId="0" fontId="13" fillId="0" borderId="0" xfId="25" applyFont="1"/>
    <xf numFmtId="0" fontId="13" fillId="0" borderId="0" xfId="25" applyFont="1" applyBorder="1"/>
    <xf numFmtId="4" fontId="12" fillId="0" borderId="0" xfId="25" applyNumberFormat="1" applyFont="1" applyBorder="1" applyAlignment="1">
      <alignment vertical="top" wrapText="1"/>
    </xf>
    <xf numFmtId="0" fontId="13" fillId="0" borderId="0" xfId="25" applyFont="1" applyBorder="1" applyAlignment="1">
      <alignment wrapText="1"/>
    </xf>
    <xf numFmtId="0" fontId="12" fillId="0" borderId="0" xfId="25" applyFont="1" applyBorder="1" applyAlignment="1">
      <alignment wrapText="1"/>
    </xf>
    <xf numFmtId="0" fontId="12" fillId="0" borderId="9" xfId="0" applyFont="1" applyFill="1" applyBorder="1" applyAlignment="1">
      <alignment horizontal="justify" vertical="top"/>
    </xf>
    <xf numFmtId="0" fontId="12" fillId="0" borderId="0" xfId="12" applyFont="1" applyBorder="1" applyAlignment="1">
      <alignment horizontal="left" vertical="top"/>
    </xf>
    <xf numFmtId="49" fontId="12" fillId="0" borderId="0" xfId="14" applyNumberFormat="1" applyFont="1" applyAlignment="1" applyProtection="1">
      <alignment horizontal="left"/>
    </xf>
    <xf numFmtId="0" fontId="12" fillId="0" borderId="0" xfId="14" applyFont="1" applyBorder="1" applyAlignment="1" applyProtection="1"/>
    <xf numFmtId="164" fontId="12" fillId="3" borderId="2" xfId="0" applyNumberFormat="1" applyFont="1" applyFill="1" applyBorder="1" applyAlignment="1">
      <alignment horizontal="right" vertical="top"/>
    </xf>
    <xf numFmtId="164" fontId="12" fillId="5" borderId="2" xfId="0" applyNumberFormat="1" applyFont="1" applyFill="1" applyBorder="1" applyAlignment="1">
      <alignment horizontal="right" vertical="top"/>
    </xf>
    <xf numFmtId="164" fontId="13" fillId="3" borderId="2" xfId="0" applyNumberFormat="1" applyFont="1" applyFill="1" applyBorder="1" applyAlignment="1">
      <alignment horizontal="right" vertical="top"/>
    </xf>
    <xf numFmtId="164" fontId="13" fillId="5" borderId="2" xfId="0" applyNumberFormat="1" applyFont="1" applyFill="1" applyBorder="1" applyAlignment="1">
      <alignment horizontal="right" vertical="top"/>
    </xf>
    <xf numFmtId="1" fontId="13" fillId="0" borderId="9" xfId="12" applyNumberFormat="1" applyFont="1" applyFill="1" applyBorder="1" applyAlignment="1">
      <alignment horizontal="right" vertical="top" wrapText="1"/>
    </xf>
    <xf numFmtId="0" fontId="13" fillId="0" borderId="9" xfId="12" applyFont="1" applyBorder="1" applyAlignment="1">
      <alignment horizontal="center" vertical="top" wrapText="1"/>
    </xf>
    <xf numFmtId="4" fontId="13" fillId="0" borderId="9" xfId="12" applyNumberFormat="1" applyFont="1" applyFill="1" applyBorder="1" applyAlignment="1">
      <alignment horizontal="right" vertical="top" wrapText="1"/>
    </xf>
    <xf numFmtId="4" fontId="13" fillId="0" borderId="9" xfId="12" applyNumberFormat="1" applyFont="1" applyBorder="1" applyAlignment="1">
      <alignment horizontal="right" vertical="top" wrapText="1"/>
    </xf>
    <xf numFmtId="0" fontId="13" fillId="0" borderId="9" xfId="12" applyFont="1" applyBorder="1" applyAlignment="1">
      <alignment vertical="top" wrapText="1"/>
    </xf>
    <xf numFmtId="165" fontId="13" fillId="0" borderId="9" xfId="12" applyNumberFormat="1" applyFont="1" applyFill="1" applyBorder="1" applyAlignment="1">
      <alignment horizontal="right" vertical="top" wrapText="1"/>
    </xf>
    <xf numFmtId="165" fontId="13" fillId="0" borderId="9" xfId="12" applyNumberFormat="1" applyFont="1" applyBorder="1" applyAlignment="1">
      <alignment horizontal="right" vertical="top" wrapText="1"/>
    </xf>
    <xf numFmtId="4" fontId="13" fillId="0" borderId="9" xfId="12" applyNumberFormat="1" applyFont="1" applyBorder="1" applyAlignment="1">
      <alignment horizontal="center" vertical="top" wrapText="1"/>
    </xf>
    <xf numFmtId="166" fontId="13" fillId="0" borderId="9" xfId="12" applyNumberFormat="1" applyFont="1" applyFill="1" applyBorder="1" applyAlignment="1">
      <alignment horizontal="right" vertical="top" wrapText="1"/>
    </xf>
    <xf numFmtId="166" fontId="13" fillId="0" borderId="9" xfId="12" applyNumberFormat="1" applyFont="1" applyBorder="1" applyAlignment="1">
      <alignment horizontal="right" vertical="top" wrapText="1"/>
    </xf>
    <xf numFmtId="1" fontId="23" fillId="0" borderId="9" xfId="12" applyNumberFormat="1" applyFont="1" applyFill="1" applyBorder="1" applyAlignment="1">
      <alignment horizontal="right" vertical="top" wrapText="1"/>
    </xf>
    <xf numFmtId="165" fontId="13" fillId="0" borderId="9" xfId="13" applyFont="1" applyFill="1" applyBorder="1" applyAlignment="1">
      <alignment horizontal="right" vertical="top" wrapText="1"/>
      <protection locked="0"/>
    </xf>
    <xf numFmtId="0" fontId="13" fillId="0" borderId="9" xfId="12" applyFont="1" applyFill="1" applyBorder="1" applyAlignment="1">
      <alignment vertical="top" wrapText="1"/>
    </xf>
    <xf numFmtId="0" fontId="12" fillId="0" borderId="9" xfId="12" applyFont="1" applyBorder="1" applyAlignment="1">
      <alignment vertical="top" wrapText="1"/>
    </xf>
    <xf numFmtId="1" fontId="13" fillId="0" borderId="9" xfId="12" applyNumberFormat="1" applyFont="1" applyBorder="1" applyAlignment="1">
      <alignment horizontal="right" vertical="top" wrapText="1"/>
    </xf>
    <xf numFmtId="165" fontId="13" fillId="0" borderId="9" xfId="13" applyFont="1" applyFill="1" applyBorder="1">
      <alignment horizontal="right" vertical="top" wrapText="1"/>
      <protection locked="0"/>
    </xf>
    <xf numFmtId="0" fontId="13" fillId="0" borderId="9" xfId="12" applyFont="1" applyFill="1" applyBorder="1" applyAlignment="1">
      <alignment horizontal="left" vertical="top" wrapText="1"/>
    </xf>
    <xf numFmtId="0" fontId="13" fillId="0" borderId="9" xfId="12" applyFont="1" applyFill="1" applyBorder="1" applyAlignment="1">
      <alignment horizontal="center" vertical="top" wrapText="1"/>
    </xf>
    <xf numFmtId="0" fontId="13" fillId="0" borderId="9" xfId="12" applyFont="1" applyBorder="1" applyAlignment="1">
      <alignment vertical="top"/>
    </xf>
    <xf numFmtId="0" fontId="13" fillId="0" borderId="9" xfId="12" applyFont="1" applyFill="1" applyBorder="1" applyAlignment="1">
      <alignment vertical="top"/>
    </xf>
    <xf numFmtId="165" fontId="13" fillId="0" borderId="9" xfId="12" applyNumberFormat="1" applyFont="1" applyFill="1" applyBorder="1" applyAlignment="1">
      <alignment vertical="top"/>
    </xf>
    <xf numFmtId="165" fontId="13" fillId="0" borderId="9" xfId="12" applyNumberFormat="1" applyFont="1" applyBorder="1" applyAlignment="1">
      <alignment vertical="top"/>
    </xf>
    <xf numFmtId="0" fontId="13" fillId="0" borderId="9" xfId="12" applyFont="1" applyBorder="1" applyAlignment="1">
      <alignment wrapText="1"/>
    </xf>
    <xf numFmtId="0" fontId="12" fillId="0" borderId="9" xfId="12" applyFont="1" applyBorder="1" applyAlignment="1">
      <alignment wrapText="1"/>
    </xf>
    <xf numFmtId="165" fontId="13" fillId="0" borderId="9" xfId="12" applyNumberFormat="1" applyFont="1" applyFill="1" applyBorder="1" applyAlignment="1">
      <alignment vertical="top" wrapText="1"/>
    </xf>
    <xf numFmtId="165" fontId="13" fillId="0" borderId="9" xfId="12" applyNumberFormat="1" applyFont="1" applyBorder="1" applyAlignment="1">
      <alignment vertical="top" wrapText="1"/>
    </xf>
    <xf numFmtId="0" fontId="12" fillId="0" borderId="9" xfId="12" applyFont="1" applyBorder="1" applyAlignment="1">
      <alignment horizontal="left" vertical="top"/>
    </xf>
    <xf numFmtId="165" fontId="12" fillId="0" borderId="9" xfId="12" applyNumberFormat="1" applyFont="1" applyBorder="1" applyAlignment="1">
      <alignment horizontal="right" vertical="top" wrapText="1"/>
    </xf>
    <xf numFmtId="0" fontId="13" fillId="0" borderId="9" xfId="12" applyFont="1" applyBorder="1" applyAlignment="1">
      <alignment horizontal="center" vertical="top"/>
    </xf>
    <xf numFmtId="4" fontId="13" fillId="0" borderId="9" xfId="12" applyNumberFormat="1" applyFont="1" applyBorder="1" applyAlignment="1">
      <alignment horizontal="right" vertical="top"/>
    </xf>
    <xf numFmtId="166" fontId="13" fillId="0" borderId="9" xfId="12" applyNumberFormat="1" applyFont="1" applyFill="1" applyBorder="1" applyAlignment="1">
      <alignment horizontal="right" vertical="top"/>
    </xf>
    <xf numFmtId="166" fontId="13" fillId="0" borderId="9" xfId="12" applyNumberFormat="1" applyFont="1" applyBorder="1" applyAlignment="1">
      <alignment horizontal="right" vertical="top"/>
    </xf>
    <xf numFmtId="49" fontId="12" fillId="0" borderId="0" xfId="0" applyNumberFormat="1" applyFont="1" applyFill="1" applyBorder="1" applyAlignment="1">
      <alignment horizontal="left" vertical="top"/>
    </xf>
    <xf numFmtId="0" fontId="13" fillId="0" borderId="0" xfId="0" applyFont="1" applyFill="1" applyBorder="1" applyAlignment="1">
      <alignment horizontal="justify" vertical="top"/>
    </xf>
    <xf numFmtId="0" fontId="13" fillId="0" borderId="0" xfId="0" applyFont="1" applyBorder="1" applyAlignment="1">
      <alignment horizontal="center"/>
    </xf>
    <xf numFmtId="164" fontId="13" fillId="0" borderId="0" xfId="0" applyNumberFormat="1" applyFont="1" applyBorder="1"/>
    <xf numFmtId="0" fontId="13" fillId="0" borderId="0" xfId="0" applyFont="1" applyFill="1" applyBorder="1" applyAlignment="1">
      <alignment vertical="top"/>
    </xf>
    <xf numFmtId="0" fontId="12" fillId="0" borderId="0" xfId="0" applyFont="1" applyFill="1" applyBorder="1" applyAlignment="1">
      <alignment horizontal="justify" vertical="top"/>
    </xf>
    <xf numFmtId="0" fontId="12" fillId="0" borderId="0" xfId="0" applyFont="1" applyFill="1" applyBorder="1" applyAlignment="1">
      <alignment horizontal="center" vertical="top"/>
    </xf>
    <xf numFmtId="0" fontId="13" fillId="0" borderId="0" xfId="0" applyFont="1" applyFill="1" applyBorder="1" applyAlignment="1">
      <alignment horizontal="center" vertical="top"/>
    </xf>
    <xf numFmtId="164" fontId="13" fillId="0" borderId="0" xfId="0" applyNumberFormat="1" applyFont="1" applyFill="1" applyBorder="1" applyAlignment="1">
      <alignment horizontal="center" vertical="top"/>
    </xf>
    <xf numFmtId="0" fontId="13" fillId="0" borderId="0" xfId="0" applyFont="1" applyFill="1" applyBorder="1" applyAlignment="1">
      <alignment horizontal="justify" vertical="top" wrapText="1"/>
    </xf>
    <xf numFmtId="0" fontId="13" fillId="0" borderId="0" xfId="0" applyFont="1" applyFill="1" applyBorder="1" applyAlignment="1">
      <alignment horizontal="center" vertical="top" wrapText="1"/>
    </xf>
    <xf numFmtId="0" fontId="12" fillId="0" borderId="9" xfId="0" applyFont="1" applyFill="1" applyBorder="1" applyAlignment="1">
      <alignment horizontal="center" vertical="top"/>
    </xf>
    <xf numFmtId="4" fontId="12" fillId="3" borderId="9" xfId="0" applyNumberFormat="1" applyFont="1" applyFill="1" applyBorder="1" applyAlignment="1">
      <alignment horizontal="right" vertical="top"/>
    </xf>
    <xf numFmtId="4" fontId="12" fillId="5" borderId="9" xfId="0" applyNumberFormat="1" applyFont="1" applyFill="1" applyBorder="1" applyAlignment="1">
      <alignment horizontal="right" vertical="top"/>
    </xf>
    <xf numFmtId="4" fontId="13" fillId="5" borderId="9" xfId="0" applyNumberFormat="1" applyFont="1" applyFill="1" applyBorder="1" applyAlignment="1">
      <alignment horizontal="right" vertical="top"/>
    </xf>
    <xf numFmtId="0" fontId="13" fillId="0" borderId="9" xfId="0" applyFont="1" applyFill="1" applyBorder="1" applyAlignment="1">
      <alignment horizontal="center" vertical="top"/>
    </xf>
    <xf numFmtId="164" fontId="13" fillId="0" borderId="9" xfId="0" applyNumberFormat="1" applyFont="1" applyFill="1" applyBorder="1" applyAlignment="1">
      <alignment horizontal="center" vertical="top"/>
    </xf>
    <xf numFmtId="4" fontId="13" fillId="4" borderId="9" xfId="0" applyNumberFormat="1" applyFont="1" applyFill="1" applyBorder="1" applyAlignment="1">
      <alignment horizontal="right" vertical="top"/>
    </xf>
    <xf numFmtId="4" fontId="13" fillId="3" borderId="9" xfId="0" applyNumberFormat="1" applyFont="1" applyFill="1" applyBorder="1" applyAlignment="1">
      <alignment horizontal="right" vertical="top"/>
    </xf>
    <xf numFmtId="0" fontId="13" fillId="0" borderId="9" xfId="0" applyFont="1" applyFill="1" applyBorder="1" applyAlignment="1" applyProtection="1">
      <alignment horizontal="justify" vertical="top" wrapText="1"/>
    </xf>
    <xf numFmtId="0" fontId="13" fillId="0" borderId="9" xfId="0" applyFont="1" applyFill="1" applyBorder="1" applyAlignment="1" applyProtection="1">
      <alignment horizontal="center" vertical="top" wrapText="1"/>
    </xf>
    <xf numFmtId="0" fontId="12" fillId="0" borderId="9" xfId="0" applyFont="1" applyFill="1" applyBorder="1" applyAlignment="1" applyProtection="1">
      <alignment horizontal="justify" vertical="top" wrapText="1"/>
    </xf>
    <xf numFmtId="0" fontId="12" fillId="0" borderId="9" xfId="0" applyFont="1" applyFill="1" applyBorder="1" applyAlignment="1" applyProtection="1">
      <alignment horizontal="center" vertical="top" wrapText="1"/>
    </xf>
    <xf numFmtId="0" fontId="12" fillId="0" borderId="9" xfId="0" applyFont="1" applyFill="1" applyBorder="1" applyAlignment="1">
      <alignment vertical="top"/>
    </xf>
    <xf numFmtId="0" fontId="13" fillId="0" borderId="9" xfId="0" applyFont="1" applyFill="1" applyBorder="1" applyAlignment="1">
      <alignment horizontal="justify" vertical="top" wrapText="1"/>
    </xf>
    <xf numFmtId="0" fontId="13" fillId="0" borderId="9" xfId="0" applyFont="1" applyFill="1" applyBorder="1" applyAlignment="1">
      <alignment horizontal="center" vertical="top" wrapText="1"/>
    </xf>
    <xf numFmtId="164" fontId="12" fillId="3" borderId="10" xfId="0" applyNumberFormat="1" applyFont="1" applyFill="1" applyBorder="1" applyAlignment="1">
      <alignment horizontal="right" vertical="top"/>
    </xf>
    <xf numFmtId="164" fontId="12" fillId="5" borderId="10" xfId="0" applyNumberFormat="1" applyFont="1" applyFill="1" applyBorder="1" applyAlignment="1">
      <alignment horizontal="right" vertical="top"/>
    </xf>
    <xf numFmtId="0" fontId="13" fillId="0" borderId="5" xfId="0" applyFont="1" applyFill="1" applyBorder="1" applyAlignment="1">
      <alignment horizontal="justify" vertical="top"/>
    </xf>
    <xf numFmtId="0" fontId="13" fillId="0" borderId="4" xfId="0" applyFont="1" applyFill="1" applyBorder="1" applyAlignment="1">
      <alignment horizontal="center" vertical="top"/>
    </xf>
    <xf numFmtId="164" fontId="13" fillId="0" borderId="4" xfId="0" applyNumberFormat="1" applyFont="1" applyFill="1" applyBorder="1" applyAlignment="1">
      <alignment horizontal="center" vertical="top"/>
    </xf>
    <xf numFmtId="4" fontId="13" fillId="4" borderId="2" xfId="0" applyNumberFormat="1" applyFont="1" applyFill="1" applyBorder="1" applyAlignment="1">
      <alignment horizontal="right" vertical="top"/>
    </xf>
    <xf numFmtId="4" fontId="13" fillId="4" borderId="17" xfId="0" applyNumberFormat="1" applyFont="1" applyFill="1" applyBorder="1" applyAlignment="1">
      <alignment horizontal="center" vertical="top"/>
    </xf>
    <xf numFmtId="4" fontId="13" fillId="3" borderId="18" xfId="0" applyNumberFormat="1" applyFont="1" applyFill="1" applyBorder="1" applyAlignment="1">
      <alignment horizontal="center" vertical="top" wrapText="1"/>
    </xf>
    <xf numFmtId="4" fontId="13" fillId="5" borderId="18" xfId="0" applyNumberFormat="1" applyFont="1" applyFill="1" applyBorder="1" applyAlignment="1">
      <alignment horizontal="center" vertical="top"/>
    </xf>
    <xf numFmtId="0" fontId="13" fillId="0" borderId="6" xfId="0" applyFont="1" applyFill="1" applyBorder="1" applyAlignment="1">
      <alignment vertical="top"/>
    </xf>
    <xf numFmtId="168" fontId="12" fillId="0" borderId="9" xfId="0" applyNumberFormat="1" applyFont="1" applyFill="1" applyBorder="1" applyAlignment="1">
      <alignment horizontal="right" vertical="top"/>
    </xf>
    <xf numFmtId="4" fontId="13" fillId="0" borderId="9" xfId="25" applyNumberFormat="1" applyFont="1" applyBorder="1" applyAlignment="1">
      <alignment horizontal="justify" vertical="center"/>
    </xf>
    <xf numFmtId="0" fontId="13" fillId="0" borderId="9" xfId="25" applyFont="1" applyBorder="1"/>
    <xf numFmtId="0" fontId="13" fillId="0" borderId="9" xfId="25" applyFont="1" applyBorder="1" applyAlignment="1">
      <alignment horizontal="justify"/>
    </xf>
    <xf numFmtId="0" fontId="13" fillId="0" borderId="9" xfId="25" applyFont="1" applyBorder="1" applyAlignment="1">
      <alignment wrapText="1"/>
    </xf>
    <xf numFmtId="0" fontId="13" fillId="0" borderId="9" xfId="25" applyFont="1" applyBorder="1" applyAlignment="1">
      <alignment vertical="top" wrapText="1"/>
    </xf>
    <xf numFmtId="0" fontId="30" fillId="0" borderId="6" xfId="25" applyFont="1" applyBorder="1"/>
    <xf numFmtId="0" fontId="13" fillId="0" borderId="6" xfId="25" applyFont="1" applyBorder="1"/>
    <xf numFmtId="4" fontId="30" fillId="0" borderId="5" xfId="25" applyNumberFormat="1" applyFont="1" applyBorder="1" applyAlignment="1">
      <alignment vertical="top" wrapText="1"/>
    </xf>
    <xf numFmtId="0" fontId="13" fillId="0" borderId="5" xfId="25" applyFont="1" applyBorder="1"/>
    <xf numFmtId="4" fontId="13" fillId="0" borderId="6" xfId="25" applyNumberFormat="1" applyFont="1" applyBorder="1" applyAlignment="1">
      <alignment horizontal="justify" vertical="center"/>
    </xf>
    <xf numFmtId="0" fontId="13" fillId="0" borderId="5" xfId="25" applyFont="1" applyBorder="1" applyAlignment="1">
      <alignment wrapText="1"/>
    </xf>
    <xf numFmtId="1" fontId="13" fillId="0" borderId="0" xfId="12" applyNumberFormat="1" applyFont="1" applyFill="1" applyBorder="1" applyAlignment="1">
      <alignment horizontal="center" vertical="top" wrapText="1"/>
    </xf>
    <xf numFmtId="1" fontId="13" fillId="0" borderId="9" xfId="12" applyNumberFormat="1" applyFont="1" applyFill="1" applyBorder="1" applyAlignment="1">
      <alignment horizontal="center" vertical="top" wrapText="1"/>
    </xf>
    <xf numFmtId="1" fontId="13" fillId="0" borderId="9" xfId="12" applyNumberFormat="1" applyFont="1" applyBorder="1" applyAlignment="1">
      <alignment horizontal="center" vertical="top" wrapText="1"/>
    </xf>
    <xf numFmtId="1" fontId="13" fillId="0" borderId="9" xfId="12" applyNumberFormat="1" applyFont="1" applyFill="1" applyBorder="1" applyAlignment="1">
      <alignment horizontal="center" vertical="top"/>
    </xf>
    <xf numFmtId="1" fontId="13" fillId="0" borderId="0" xfId="12" applyNumberFormat="1" applyFont="1" applyFill="1" applyBorder="1" applyAlignment="1">
      <alignment horizontal="center" vertical="top"/>
    </xf>
    <xf numFmtId="0" fontId="13" fillId="0" borderId="9" xfId="14" applyFont="1" applyFill="1" applyBorder="1" applyAlignment="1">
      <alignment wrapText="1"/>
    </xf>
    <xf numFmtId="0" fontId="12" fillId="0" borderId="9" xfId="14" applyFont="1" applyFill="1" applyBorder="1" applyAlignment="1">
      <alignment vertical="center" wrapText="1"/>
    </xf>
    <xf numFmtId="0" fontId="13" fillId="0" borderId="9" xfId="14" applyFont="1" applyFill="1" applyBorder="1" applyAlignment="1">
      <alignment horizontal="right" vertical="center"/>
    </xf>
    <xf numFmtId="0" fontId="13" fillId="0" borderId="9" xfId="14" applyFont="1" applyFill="1" applyBorder="1" applyAlignment="1">
      <alignment horizontal="right" wrapText="1"/>
    </xf>
    <xf numFmtId="0" fontId="13" fillId="0" borderId="9" xfId="14" applyFont="1" applyFill="1" applyBorder="1" applyAlignment="1">
      <alignment vertical="center" wrapText="1"/>
    </xf>
    <xf numFmtId="4" fontId="13" fillId="0" borderId="10" xfId="14" applyNumberFormat="1" applyFont="1" applyFill="1" applyBorder="1" applyAlignment="1" applyProtection="1">
      <alignment horizontal="right" vertical="center"/>
      <protection locked="0"/>
    </xf>
    <xf numFmtId="0" fontId="13" fillId="0" borderId="9" xfId="14" applyFont="1" applyFill="1" applyBorder="1" applyAlignment="1" applyProtection="1">
      <alignment wrapText="1"/>
    </xf>
    <xf numFmtId="0" fontId="13" fillId="0" borderId="9" xfId="14" applyFont="1" applyFill="1" applyBorder="1" applyAlignment="1">
      <alignment vertical="top" wrapText="1"/>
    </xf>
    <xf numFmtId="0" fontId="13" fillId="0" borderId="9" xfId="14" applyFont="1" applyFill="1" applyBorder="1" applyAlignment="1">
      <alignment horizontal="right"/>
    </xf>
    <xf numFmtId="0" fontId="13" fillId="0" borderId="9" xfId="14" applyFont="1" applyFill="1" applyBorder="1"/>
    <xf numFmtId="0" fontId="12" fillId="0" borderId="9" xfId="14" applyFont="1" applyFill="1" applyBorder="1" applyAlignment="1" applyProtection="1">
      <alignment wrapText="1"/>
    </xf>
    <xf numFmtId="0" fontId="13" fillId="0" borderId="9" xfId="14" applyFont="1" applyFill="1" applyBorder="1" applyAlignment="1" applyProtection="1">
      <alignment horizontal="right" vertical="center"/>
    </xf>
    <xf numFmtId="0" fontId="13" fillId="0" borderId="9" xfId="14" applyFont="1" applyFill="1" applyBorder="1" applyAlignment="1" applyProtection="1"/>
    <xf numFmtId="49" fontId="13" fillId="0" borderId="9" xfId="14" applyNumberFormat="1" applyFont="1" applyFill="1" applyBorder="1" applyAlignment="1" applyProtection="1">
      <alignment horizontal="right"/>
    </xf>
    <xf numFmtId="0" fontId="13" fillId="0" borderId="9" xfId="14" applyFont="1" applyFill="1" applyBorder="1" applyAlignment="1" applyProtection="1">
      <alignment horizontal="justify" wrapText="1"/>
    </xf>
    <xf numFmtId="0" fontId="13" fillId="0" borderId="9" xfId="14" applyFont="1" applyFill="1" applyBorder="1" applyAlignment="1" applyProtection="1">
      <alignment horizontal="center"/>
    </xf>
    <xf numFmtId="2" fontId="13" fillId="0" borderId="9" xfId="14" applyNumberFormat="1" applyFont="1" applyFill="1" applyBorder="1" applyAlignment="1" applyProtection="1">
      <alignment horizontal="right"/>
    </xf>
    <xf numFmtId="4" fontId="13" fillId="0" borderId="10" xfId="14" applyNumberFormat="1" applyFont="1" applyFill="1" applyBorder="1" applyProtection="1">
      <protection locked="0"/>
    </xf>
    <xf numFmtId="0" fontId="13" fillId="0" borderId="9" xfId="14" applyFont="1" applyBorder="1" applyAlignment="1" applyProtection="1"/>
    <xf numFmtId="0" fontId="13" fillId="0" borderId="9" xfId="14" applyFont="1" applyBorder="1" applyAlignment="1" applyProtection="1">
      <alignment horizontal="justify"/>
    </xf>
    <xf numFmtId="0" fontId="13" fillId="0" borderId="9" xfId="14" applyFont="1" applyBorder="1" applyAlignment="1" applyProtection="1">
      <alignment horizontal="right" vertical="center"/>
    </xf>
    <xf numFmtId="2" fontId="13" fillId="0" borderId="9" xfId="14" applyNumberFormat="1" applyFont="1" applyBorder="1" applyAlignment="1" applyProtection="1">
      <alignment horizontal="right" vertical="center"/>
    </xf>
    <xf numFmtId="4" fontId="13" fillId="0" borderId="10" xfId="14" applyNumberFormat="1" applyFont="1" applyBorder="1" applyAlignment="1" applyProtection="1">
      <alignment horizontal="right" vertical="center"/>
      <protection locked="0"/>
    </xf>
    <xf numFmtId="4" fontId="12" fillId="4" borderId="2" xfId="0" applyNumberFormat="1" applyFont="1" applyFill="1" applyBorder="1" applyAlignment="1">
      <alignment horizontal="center" vertical="center"/>
    </xf>
    <xf numFmtId="4" fontId="12" fillId="3" borderId="2" xfId="0" applyNumberFormat="1" applyFont="1" applyFill="1" applyBorder="1" applyAlignment="1">
      <alignment horizontal="center" vertical="center" wrapText="1"/>
    </xf>
    <xf numFmtId="4" fontId="12" fillId="5" borderId="2" xfId="0" applyNumberFormat="1" applyFont="1" applyFill="1" applyBorder="1" applyAlignment="1">
      <alignment horizontal="center" vertical="center"/>
    </xf>
    <xf numFmtId="164" fontId="12" fillId="4" borderId="2" xfId="0" applyNumberFormat="1" applyFont="1" applyFill="1" applyBorder="1" applyAlignment="1">
      <alignment horizontal="right" vertical="center"/>
    </xf>
    <xf numFmtId="164" fontId="12" fillId="3" borderId="2" xfId="0" applyNumberFormat="1" applyFont="1" applyFill="1" applyBorder="1" applyAlignment="1">
      <alignment horizontal="right" vertical="center"/>
    </xf>
    <xf numFmtId="164" fontId="12" fillId="5" borderId="2" xfId="0" applyNumberFormat="1" applyFont="1" applyFill="1" applyBorder="1" applyAlignment="1">
      <alignment horizontal="right" vertical="center"/>
    </xf>
    <xf numFmtId="164" fontId="13" fillId="4" borderId="2" xfId="0" applyNumberFormat="1" applyFont="1" applyFill="1" applyBorder="1" applyAlignment="1">
      <alignment horizontal="right" vertical="center"/>
    </xf>
    <xf numFmtId="164" fontId="13" fillId="3" borderId="2" xfId="0" applyNumberFormat="1" applyFont="1" applyFill="1" applyBorder="1" applyAlignment="1">
      <alignment horizontal="right" vertical="center"/>
    </xf>
    <xf numFmtId="164" fontId="13" fillId="5" borderId="2" xfId="0" applyNumberFormat="1" applyFont="1" applyFill="1" applyBorder="1" applyAlignment="1">
      <alignment horizontal="right" vertical="center"/>
    </xf>
    <xf numFmtId="164" fontId="13" fillId="4" borderId="3" xfId="0" applyNumberFormat="1" applyFont="1" applyFill="1" applyBorder="1" applyAlignment="1">
      <alignment horizontal="right" vertical="center"/>
    </xf>
    <xf numFmtId="4" fontId="13" fillId="3" borderId="3" xfId="0" applyNumberFormat="1" applyFont="1" applyFill="1" applyBorder="1" applyAlignment="1">
      <alignment horizontal="right" vertical="center"/>
    </xf>
    <xf numFmtId="164" fontId="13" fillId="5" borderId="3" xfId="0" applyNumberFormat="1" applyFont="1" applyFill="1" applyBorder="1" applyAlignment="1">
      <alignment horizontal="right" vertical="center"/>
    </xf>
    <xf numFmtId="164" fontId="12" fillId="4" borderId="3" xfId="0" applyNumberFormat="1" applyFont="1" applyFill="1" applyBorder="1" applyAlignment="1">
      <alignment horizontal="right" vertical="center"/>
    </xf>
    <xf numFmtId="0" fontId="13" fillId="3" borderId="3" xfId="0" applyFont="1" applyFill="1" applyBorder="1" applyAlignment="1">
      <alignment horizontal="right" vertical="center"/>
    </xf>
    <xf numFmtId="4" fontId="13" fillId="3" borderId="10" xfId="0" applyNumberFormat="1" applyFont="1" applyFill="1" applyBorder="1" applyAlignment="1">
      <alignment horizontal="right" vertical="center"/>
    </xf>
    <xf numFmtId="164" fontId="13" fillId="5" borderId="10" xfId="0" applyNumberFormat="1" applyFont="1" applyFill="1" applyBorder="1" applyAlignment="1">
      <alignment horizontal="right" vertical="center"/>
    </xf>
    <xf numFmtId="0" fontId="12" fillId="3" borderId="3" xfId="0" applyFont="1" applyFill="1" applyBorder="1" applyAlignment="1">
      <alignment horizontal="right" vertical="center"/>
    </xf>
    <xf numFmtId="164" fontId="12" fillId="5" borderId="3" xfId="0" applyNumberFormat="1" applyFont="1" applyFill="1" applyBorder="1" applyAlignment="1">
      <alignment horizontal="right" vertical="center"/>
    </xf>
    <xf numFmtId="4" fontId="13" fillId="4" borderId="3" xfId="0" applyNumberFormat="1" applyFont="1" applyFill="1" applyBorder="1" applyAlignment="1">
      <alignment horizontal="right" vertical="center"/>
    </xf>
    <xf numFmtId="164" fontId="13" fillId="3" borderId="3" xfId="0" applyNumberFormat="1" applyFont="1" applyFill="1" applyBorder="1" applyAlignment="1">
      <alignment horizontal="right" vertical="center"/>
    </xf>
    <xf numFmtId="164" fontId="13" fillId="4" borderId="10" xfId="0" applyNumberFormat="1" applyFont="1" applyFill="1" applyBorder="1" applyAlignment="1">
      <alignment horizontal="right" vertical="center"/>
    </xf>
    <xf numFmtId="164" fontId="13" fillId="4" borderId="14" xfId="0" applyNumberFormat="1" applyFont="1" applyFill="1" applyBorder="1" applyAlignment="1">
      <alignment horizontal="right" vertical="center"/>
    </xf>
    <xf numFmtId="4" fontId="13" fillId="3" borderId="14" xfId="0" applyNumberFormat="1" applyFont="1" applyFill="1" applyBorder="1" applyAlignment="1">
      <alignment horizontal="right" vertical="center"/>
    </xf>
    <xf numFmtId="164" fontId="13" fillId="5" borderId="14" xfId="0" applyNumberFormat="1" applyFont="1" applyFill="1" applyBorder="1" applyAlignment="1">
      <alignment horizontal="right" vertical="center"/>
    </xf>
    <xf numFmtId="164" fontId="13" fillId="3" borderId="14" xfId="0" applyNumberFormat="1" applyFont="1" applyFill="1" applyBorder="1" applyAlignment="1">
      <alignment horizontal="right" vertical="center"/>
    </xf>
    <xf numFmtId="164" fontId="12" fillId="4" borderId="10" xfId="0" applyNumberFormat="1" applyFont="1" applyFill="1" applyBorder="1" applyAlignment="1">
      <alignment horizontal="right" vertical="center"/>
    </xf>
    <xf numFmtId="164" fontId="12" fillId="3" borderId="3" xfId="0" applyNumberFormat="1" applyFont="1" applyFill="1" applyBorder="1" applyAlignment="1">
      <alignment horizontal="right" vertical="center"/>
    </xf>
    <xf numFmtId="4" fontId="13" fillId="0" borderId="9" xfId="0" applyNumberFormat="1" applyFont="1" applyFill="1" applyBorder="1" applyAlignment="1">
      <alignment vertical="top"/>
    </xf>
    <xf numFmtId="49" fontId="13" fillId="0" borderId="9" xfId="0" applyNumberFormat="1" applyFont="1" applyFill="1" applyBorder="1" applyAlignment="1">
      <alignment horizontal="left" vertical="top" wrapText="1"/>
    </xf>
    <xf numFmtId="0" fontId="8" fillId="0" borderId="0" xfId="24" applyFont="1" applyFill="1" applyAlignment="1">
      <alignment wrapText="1"/>
    </xf>
    <xf numFmtId="0" fontId="16" fillId="0" borderId="0" xfId="14" applyFont="1" applyFill="1" applyProtection="1">
      <protection locked="0"/>
    </xf>
    <xf numFmtId="4" fontId="16" fillId="0" borderId="0" xfId="14" applyNumberFormat="1" applyFont="1" applyFill="1" applyProtection="1">
      <protection locked="0"/>
    </xf>
    <xf numFmtId="0" fontId="13" fillId="0" borderId="0" xfId="0" applyFont="1" applyFill="1" applyBorder="1" applyAlignment="1">
      <alignment horizontal="center"/>
    </xf>
    <xf numFmtId="164" fontId="13" fillId="0" borderId="9" xfId="0" applyNumberFormat="1" applyFont="1" applyFill="1" applyBorder="1" applyAlignment="1">
      <alignment horizontal="right" vertical="top"/>
    </xf>
    <xf numFmtId="0" fontId="13" fillId="0" borderId="9" xfId="25" applyFont="1" applyFill="1" applyBorder="1" applyAlignment="1">
      <alignment wrapText="1"/>
    </xf>
    <xf numFmtId="49" fontId="12" fillId="0" borderId="5" xfId="0" applyNumberFormat="1" applyFont="1" applyFill="1" applyBorder="1" applyAlignment="1">
      <alignment horizontal="left" vertical="top"/>
    </xf>
    <xf numFmtId="0" fontId="12" fillId="0" borderId="5" xfId="0" applyFont="1" applyFill="1" applyBorder="1" applyAlignment="1">
      <alignment horizontal="justify" vertical="top"/>
    </xf>
    <xf numFmtId="0" fontId="12" fillId="0" borderId="5" xfId="0" applyFont="1" applyFill="1" applyBorder="1" applyAlignment="1">
      <alignment horizontal="center" vertical="top"/>
    </xf>
    <xf numFmtId="0" fontId="13" fillId="0" borderId="9" xfId="12" applyFont="1" applyBorder="1" applyAlignment="1">
      <alignment horizontal="left" vertical="top" wrapText="1"/>
    </xf>
    <xf numFmtId="49" fontId="31" fillId="0" borderId="0" xfId="0" applyNumberFormat="1" applyFont="1" applyBorder="1" applyAlignment="1">
      <alignment vertical="top" wrapText="1"/>
    </xf>
    <xf numFmtId="0" fontId="32" fillId="0" borderId="0" xfId="0" applyFont="1" applyBorder="1" applyAlignment="1">
      <alignment vertical="top" wrapText="1"/>
    </xf>
    <xf numFmtId="0" fontId="31" fillId="0" borderId="0" xfId="0" applyFont="1" applyBorder="1" applyAlignment="1"/>
    <xf numFmtId="0" fontId="31" fillId="0" borderId="0" xfId="0" applyFont="1" applyBorder="1"/>
    <xf numFmtId="0" fontId="33" fillId="0" borderId="0" xfId="0" applyFont="1" applyBorder="1" applyAlignment="1">
      <alignment vertical="center"/>
    </xf>
    <xf numFmtId="0" fontId="34" fillId="0" borderId="0" xfId="0" applyFont="1" applyBorder="1" applyAlignment="1">
      <alignment vertical="center"/>
    </xf>
    <xf numFmtId="0" fontId="35" fillId="0" borderId="0" xfId="0" applyFont="1" applyBorder="1" applyAlignment="1">
      <alignment vertical="center"/>
    </xf>
    <xf numFmtId="0" fontId="34" fillId="0" borderId="0" xfId="0" applyFont="1" applyBorder="1"/>
    <xf numFmtId="0" fontId="32" fillId="0" borderId="0" xfId="5" applyFont="1" applyFill="1" applyBorder="1" applyAlignment="1" applyProtection="1">
      <alignment horizontal="left" vertical="center" wrapText="1"/>
    </xf>
    <xf numFmtId="49" fontId="36" fillId="0" borderId="0" xfId="0" applyNumberFormat="1" applyFont="1" applyBorder="1" applyAlignment="1">
      <alignment vertical="top" wrapText="1"/>
    </xf>
    <xf numFmtId="0" fontId="36" fillId="0" borderId="0" xfId="0" applyNumberFormat="1" applyFont="1" applyBorder="1" applyAlignment="1">
      <alignment vertical="top" wrapText="1"/>
    </xf>
    <xf numFmtId="4" fontId="36" fillId="0" borderId="0" xfId="0" applyNumberFormat="1" applyFont="1" applyBorder="1" applyAlignment="1"/>
    <xf numFmtId="0" fontId="37" fillId="0" borderId="0" xfId="24" applyFont="1" applyFill="1" applyBorder="1"/>
    <xf numFmtId="0" fontId="38" fillId="0" borderId="0" xfId="24" applyFont="1" applyFill="1"/>
    <xf numFmtId="0" fontId="37" fillId="0" borderId="0" xfId="24" applyFont="1" applyFill="1"/>
    <xf numFmtId="49" fontId="15" fillId="0" borderId="0" xfId="24" applyNumberFormat="1" applyFont="1" applyFill="1" applyAlignment="1">
      <alignment horizontal="left" vertical="top"/>
    </xf>
    <xf numFmtId="49" fontId="15" fillId="0" borderId="0" xfId="24" applyNumberFormat="1" applyFont="1" applyFill="1" applyAlignment="1" applyProtection="1">
      <alignment vertical="top"/>
    </xf>
    <xf numFmtId="2" fontId="16" fillId="0" borderId="0" xfId="14" applyNumberFormat="1" applyFont="1" applyFill="1" applyProtection="1">
      <protection locked="0"/>
    </xf>
    <xf numFmtId="49" fontId="16" fillId="0" borderId="0" xfId="18" applyNumberFormat="1" applyFont="1" applyFill="1" applyBorder="1" applyAlignment="1" applyProtection="1">
      <alignment vertical="top"/>
    </xf>
    <xf numFmtId="4" fontId="16" fillId="0" borderId="0" xfId="18" applyNumberFormat="1" applyFont="1" applyFill="1" applyBorder="1" applyAlignment="1" applyProtection="1">
      <alignment horizontal="center" vertical="top"/>
    </xf>
    <xf numFmtId="4" fontId="18" fillId="0" borderId="0" xfId="18" applyNumberFormat="1" applyFont="1" applyFill="1" applyAlignment="1" applyProtection="1">
      <alignment horizontal="left" vertical="top" wrapText="1"/>
    </xf>
    <xf numFmtId="4" fontId="16" fillId="0" borderId="0" xfId="18" applyNumberFormat="1" applyFont="1" applyFill="1" applyBorder="1" applyAlignment="1" applyProtection="1">
      <alignment horizontal="left"/>
    </xf>
    <xf numFmtId="4" fontId="16" fillId="0" borderId="0" xfId="18" applyNumberFormat="1" applyFont="1" applyFill="1" applyBorder="1" applyAlignment="1" applyProtection="1"/>
    <xf numFmtId="4" fontId="16" fillId="0" borderId="0" xfId="18" applyNumberFormat="1" applyFont="1" applyFill="1" applyAlignment="1" applyProtection="1">
      <alignment horizontal="left" vertical="top" wrapText="1"/>
    </xf>
    <xf numFmtId="0" fontId="16" fillId="0" borderId="0" xfId="18" applyNumberFormat="1" applyFont="1" applyFill="1" applyBorder="1" applyAlignment="1" applyProtection="1">
      <alignment vertical="top"/>
    </xf>
    <xf numFmtId="4" fontId="16" fillId="0" borderId="5" xfId="18" applyNumberFormat="1" applyFont="1" applyBorder="1" applyAlignment="1" applyProtection="1">
      <alignment horizontal="left" vertical="top" wrapText="1"/>
    </xf>
    <xf numFmtId="49" fontId="18" fillId="0" borderId="0" xfId="18" applyNumberFormat="1" applyFont="1" applyAlignment="1" applyProtection="1">
      <alignment vertical="top"/>
    </xf>
    <xf numFmtId="4" fontId="18" fillId="0" borderId="0" xfId="18" applyNumberFormat="1" applyFont="1" applyAlignment="1" applyProtection="1">
      <alignment horizontal="left" vertical="top" wrapText="1"/>
    </xf>
    <xf numFmtId="4" fontId="18" fillId="0" borderId="0" xfId="18" applyNumberFormat="1" applyFont="1" applyAlignment="1" applyProtection="1">
      <alignment horizontal="left"/>
    </xf>
    <xf numFmtId="4" fontId="16" fillId="0" borderId="0" xfId="18" applyNumberFormat="1" applyFont="1" applyAlignment="1" applyProtection="1">
      <alignment horizontal="left" vertical="top" wrapText="1"/>
    </xf>
    <xf numFmtId="0" fontId="13" fillId="0" borderId="0" xfId="14" applyFont="1" applyFill="1" applyBorder="1" applyAlignment="1" applyProtection="1"/>
    <xf numFmtId="49" fontId="45" fillId="0" borderId="9" xfId="0" applyNumberFormat="1" applyFont="1" applyFill="1" applyBorder="1" applyAlignment="1">
      <alignment horizontal="left" vertical="top"/>
    </xf>
    <xf numFmtId="0" fontId="45" fillId="0" borderId="9" xfId="0" applyFont="1" applyFill="1" applyBorder="1" applyAlignment="1">
      <alignment horizontal="justify" vertical="top"/>
    </xf>
    <xf numFmtId="0" fontId="45" fillId="0" borderId="9" xfId="0" applyFont="1" applyFill="1" applyBorder="1" applyAlignment="1">
      <alignment horizontal="center" vertical="top"/>
    </xf>
    <xf numFmtId="164" fontId="45" fillId="4" borderId="10" xfId="0" applyNumberFormat="1" applyFont="1" applyFill="1" applyBorder="1" applyAlignment="1">
      <alignment horizontal="right" vertical="top"/>
    </xf>
    <xf numFmtId="4" fontId="45" fillId="3" borderId="9" xfId="0" applyNumberFormat="1" applyFont="1" applyFill="1" applyBorder="1" applyAlignment="1">
      <alignment horizontal="right" vertical="top"/>
    </xf>
    <xf numFmtId="164" fontId="45" fillId="3" borderId="10" xfId="0" applyNumberFormat="1" applyFont="1" applyFill="1" applyBorder="1" applyAlignment="1">
      <alignment horizontal="right" vertical="top"/>
    </xf>
    <xf numFmtId="4" fontId="45" fillId="5" borderId="9" xfId="0" applyNumberFormat="1" applyFont="1" applyFill="1" applyBorder="1" applyAlignment="1">
      <alignment horizontal="right" vertical="top"/>
    </xf>
    <xf numFmtId="164" fontId="45" fillId="5" borderId="10" xfId="0" applyNumberFormat="1" applyFont="1" applyFill="1" applyBorder="1" applyAlignment="1">
      <alignment horizontal="right" vertical="top"/>
    </xf>
    <xf numFmtId="164" fontId="13" fillId="4" borderId="14" xfId="0" applyNumberFormat="1" applyFont="1" applyFill="1" applyBorder="1" applyAlignment="1">
      <alignment horizontal="right" vertical="top"/>
    </xf>
    <xf numFmtId="164" fontId="13" fillId="3" borderId="14" xfId="0" applyNumberFormat="1" applyFont="1" applyFill="1" applyBorder="1" applyAlignment="1">
      <alignment horizontal="right" vertical="top"/>
    </xf>
    <xf numFmtId="164" fontId="13" fillId="5" borderId="14" xfId="0" applyNumberFormat="1" applyFont="1" applyFill="1" applyBorder="1" applyAlignment="1">
      <alignment horizontal="right" vertical="top"/>
    </xf>
    <xf numFmtId="0" fontId="13" fillId="0" borderId="5" xfId="0" applyFont="1" applyFill="1" applyBorder="1" applyAlignment="1">
      <alignment vertical="top"/>
    </xf>
    <xf numFmtId="0" fontId="31" fillId="0" borderId="0" xfId="0" applyFont="1" applyBorder="1" applyAlignment="1">
      <alignment horizontal="left"/>
    </xf>
    <xf numFmtId="14" fontId="12" fillId="0" borderId="0" xfId="0" applyNumberFormat="1" applyFont="1" applyFill="1" applyBorder="1" applyAlignment="1">
      <alignment horizontal="justify" vertical="top"/>
    </xf>
    <xf numFmtId="4" fontId="13" fillId="6" borderId="2" xfId="0" applyNumberFormat="1" applyFont="1" applyFill="1" applyBorder="1" applyAlignment="1">
      <alignment horizontal="right" vertical="top"/>
    </xf>
    <xf numFmtId="164" fontId="13" fillId="6" borderId="2" xfId="0" applyNumberFormat="1" applyFont="1" applyFill="1" applyBorder="1" applyAlignment="1">
      <alignment horizontal="right" vertical="top"/>
    </xf>
    <xf numFmtId="164" fontId="12" fillId="6" borderId="2" xfId="0" applyNumberFormat="1" applyFont="1" applyFill="1" applyBorder="1" applyAlignment="1">
      <alignment horizontal="right" vertical="top"/>
    </xf>
    <xf numFmtId="164" fontId="13" fillId="6" borderId="14" xfId="0" applyNumberFormat="1" applyFont="1" applyFill="1" applyBorder="1" applyAlignment="1">
      <alignment horizontal="right" vertical="top"/>
    </xf>
    <xf numFmtId="164" fontId="13" fillId="6" borderId="3" xfId="0" applyNumberFormat="1" applyFont="1" applyFill="1" applyBorder="1" applyAlignment="1">
      <alignment horizontal="right" vertical="top"/>
    </xf>
    <xf numFmtId="164" fontId="12" fillId="6" borderId="3" xfId="0" applyNumberFormat="1" applyFont="1" applyFill="1" applyBorder="1" applyAlignment="1">
      <alignment horizontal="right" vertical="top"/>
    </xf>
    <xf numFmtId="4" fontId="13" fillId="7" borderId="2" xfId="0" applyNumberFormat="1" applyFont="1" applyFill="1" applyBorder="1" applyAlignment="1">
      <alignment horizontal="right" vertical="top"/>
    </xf>
    <xf numFmtId="164" fontId="13" fillId="7" borderId="2" xfId="0" applyNumberFormat="1" applyFont="1" applyFill="1" applyBorder="1" applyAlignment="1">
      <alignment horizontal="right" vertical="top"/>
    </xf>
    <xf numFmtId="4" fontId="12" fillId="7" borderId="2" xfId="0" applyNumberFormat="1" applyFont="1" applyFill="1" applyBorder="1" applyAlignment="1">
      <alignment horizontal="center" vertical="top"/>
    </xf>
    <xf numFmtId="164" fontId="12" fillId="7" borderId="2" xfId="0" applyNumberFormat="1" applyFont="1" applyFill="1" applyBorder="1" applyAlignment="1">
      <alignment horizontal="right" vertical="top"/>
    </xf>
    <xf numFmtId="164" fontId="13" fillId="7" borderId="14" xfId="0" applyNumberFormat="1" applyFont="1" applyFill="1" applyBorder="1" applyAlignment="1">
      <alignment horizontal="right" vertical="top"/>
    </xf>
    <xf numFmtId="164" fontId="13" fillId="7" borderId="3" xfId="0" applyNumberFormat="1" applyFont="1" applyFill="1" applyBorder="1" applyAlignment="1">
      <alignment horizontal="right" vertical="top"/>
    </xf>
    <xf numFmtId="164" fontId="12" fillId="7" borderId="3" xfId="0" applyNumberFormat="1" applyFont="1" applyFill="1" applyBorder="1" applyAlignment="1">
      <alignment horizontal="right" vertical="top"/>
    </xf>
    <xf numFmtId="164" fontId="12" fillId="5" borderId="9" xfId="0" applyNumberFormat="1" applyFont="1" applyFill="1" applyBorder="1" applyAlignment="1">
      <alignment horizontal="right" vertical="top"/>
    </xf>
    <xf numFmtId="164" fontId="13" fillId="5" borderId="9" xfId="0" applyNumberFormat="1" applyFont="1" applyFill="1" applyBorder="1" applyAlignment="1">
      <alignment horizontal="right" vertical="top"/>
    </xf>
    <xf numFmtId="164" fontId="13" fillId="5" borderId="0" xfId="0" applyNumberFormat="1" applyFont="1" applyFill="1" applyBorder="1" applyAlignment="1">
      <alignment horizontal="right" vertical="top"/>
    </xf>
    <xf numFmtId="164" fontId="13" fillId="6" borderId="9" xfId="0" applyNumberFormat="1" applyFont="1" applyFill="1" applyBorder="1" applyAlignment="1">
      <alignment horizontal="right" vertical="top"/>
    </xf>
    <xf numFmtId="164" fontId="12" fillId="6" borderId="9" xfId="0" applyNumberFormat="1" applyFont="1" applyFill="1" applyBorder="1" applyAlignment="1">
      <alignment horizontal="right" vertical="top"/>
    </xf>
    <xf numFmtId="164" fontId="45" fillId="6" borderId="9" xfId="0" applyNumberFormat="1" applyFont="1" applyFill="1" applyBorder="1" applyAlignment="1">
      <alignment horizontal="right" vertical="top"/>
    </xf>
    <xf numFmtId="0" fontId="13" fillId="6" borderId="10" xfId="0" applyFont="1" applyFill="1" applyBorder="1" applyAlignment="1">
      <alignment horizontal="right" vertical="top"/>
    </xf>
    <xf numFmtId="0" fontId="13" fillId="0" borderId="0" xfId="0" applyFont="1" applyFill="1" applyBorder="1" applyAlignment="1">
      <alignment horizontal="right" vertical="top"/>
    </xf>
    <xf numFmtId="0" fontId="13" fillId="7" borderId="10" xfId="0" applyFont="1" applyFill="1" applyBorder="1" applyAlignment="1">
      <alignment horizontal="right" vertical="top"/>
    </xf>
    <xf numFmtId="0" fontId="12" fillId="7" borderId="10" xfId="0" applyFont="1" applyFill="1" applyBorder="1" applyAlignment="1">
      <alignment horizontal="right" vertical="top"/>
    </xf>
    <xf numFmtId="4" fontId="12" fillId="6" borderId="10" xfId="0" applyNumberFormat="1" applyFont="1" applyFill="1" applyBorder="1" applyAlignment="1">
      <alignment horizontal="right" vertical="top"/>
    </xf>
    <xf numFmtId="0" fontId="13" fillId="6" borderId="14" xfId="0" applyFont="1" applyFill="1" applyBorder="1" applyAlignment="1">
      <alignment horizontal="right" vertical="top"/>
    </xf>
    <xf numFmtId="0" fontId="13" fillId="7" borderId="8" xfId="0" applyFont="1" applyFill="1" applyBorder="1" applyAlignment="1">
      <alignment horizontal="right" vertical="top"/>
    </xf>
    <xf numFmtId="0" fontId="12" fillId="7" borderId="8" xfId="0" applyFont="1" applyFill="1" applyBorder="1" applyAlignment="1">
      <alignment horizontal="right" vertical="top"/>
    </xf>
    <xf numFmtId="4" fontId="12" fillId="6" borderId="8" xfId="0" applyNumberFormat="1" applyFont="1" applyFill="1" applyBorder="1" applyAlignment="1">
      <alignment horizontal="right" vertical="top"/>
    </xf>
    <xf numFmtId="164" fontId="12" fillId="6" borderId="19" xfId="0" applyNumberFormat="1" applyFont="1" applyFill="1" applyBorder="1" applyAlignment="1">
      <alignment horizontal="right" vertical="top"/>
    </xf>
    <xf numFmtId="164" fontId="13" fillId="6" borderId="8" xfId="0" applyNumberFormat="1" applyFont="1" applyFill="1" applyBorder="1" applyAlignment="1">
      <alignment horizontal="right" vertical="top"/>
    </xf>
    <xf numFmtId="4" fontId="13" fillId="4" borderId="10" xfId="0" applyNumberFormat="1" applyFont="1" applyFill="1" applyBorder="1" applyAlignment="1">
      <alignment horizontal="right" vertical="top"/>
    </xf>
    <xf numFmtId="0" fontId="12" fillId="0" borderId="6" xfId="0" applyFont="1" applyFill="1" applyBorder="1" applyAlignment="1">
      <alignment horizontal="center" vertical="top"/>
    </xf>
    <xf numFmtId="164" fontId="13" fillId="0" borderId="0" xfId="0" applyNumberFormat="1" applyFont="1" applyFill="1" applyBorder="1" applyAlignment="1">
      <alignment horizontal="right" vertical="top"/>
    </xf>
    <xf numFmtId="0" fontId="13" fillId="0" borderId="0" xfId="0" applyFont="1" applyFill="1" applyBorder="1" applyAlignment="1">
      <alignment horizontal="justify" vertical="top"/>
    </xf>
    <xf numFmtId="0" fontId="13" fillId="0" borderId="0" xfId="0" applyFont="1" applyFill="1" applyBorder="1" applyAlignment="1">
      <alignment vertical="top"/>
    </xf>
    <xf numFmtId="0" fontId="13" fillId="0" borderId="6" xfId="0" applyFont="1" applyFill="1" applyBorder="1" applyAlignment="1">
      <alignment vertical="top"/>
    </xf>
    <xf numFmtId="164" fontId="13" fillId="4" borderId="17" xfId="0" applyNumberFormat="1" applyFont="1" applyFill="1" applyBorder="1" applyAlignment="1">
      <alignment horizontal="right" vertical="top"/>
    </xf>
    <xf numFmtId="4" fontId="12" fillId="4" borderId="17" xfId="0" applyNumberFormat="1" applyFont="1" applyFill="1" applyBorder="1" applyAlignment="1">
      <alignment horizontal="center" vertical="center"/>
    </xf>
    <xf numFmtId="4" fontId="12" fillId="3" borderId="17" xfId="0" applyNumberFormat="1" applyFont="1" applyFill="1" applyBorder="1" applyAlignment="1">
      <alignment horizontal="center" vertical="center" wrapText="1"/>
    </xf>
    <xf numFmtId="4" fontId="12" fillId="5" borderId="17" xfId="0" applyNumberFormat="1" applyFont="1" applyFill="1" applyBorder="1" applyAlignment="1">
      <alignment horizontal="center" vertical="center"/>
    </xf>
    <xf numFmtId="4" fontId="13" fillId="0" borderId="15" xfId="0" applyNumberFormat="1" applyFont="1" applyFill="1" applyBorder="1" applyAlignment="1">
      <alignment horizontal="right" vertical="top"/>
    </xf>
    <xf numFmtId="4" fontId="13" fillId="0" borderId="0" xfId="0" applyNumberFormat="1" applyFont="1" applyFill="1" applyBorder="1" applyAlignment="1">
      <alignment horizontal="right" vertical="top"/>
    </xf>
    <xf numFmtId="0" fontId="13" fillId="7" borderId="9" xfId="0" applyFont="1" applyFill="1" applyBorder="1" applyAlignment="1">
      <alignment vertical="top"/>
    </xf>
    <xf numFmtId="164" fontId="13" fillId="0" borderId="15" xfId="0" applyNumberFormat="1" applyFont="1" applyFill="1" applyBorder="1" applyAlignment="1">
      <alignment horizontal="right" vertical="top"/>
    </xf>
    <xf numFmtId="0" fontId="13" fillId="6" borderId="2" xfId="12" applyFont="1" applyFill="1" applyBorder="1" applyAlignment="1">
      <alignment vertical="top" wrapText="1"/>
    </xf>
    <xf numFmtId="0" fontId="12" fillId="6" borderId="2" xfId="12" applyFont="1" applyFill="1" applyBorder="1" applyAlignment="1">
      <alignment vertical="top" wrapText="1"/>
    </xf>
    <xf numFmtId="0" fontId="13" fillId="6" borderId="9" xfId="12" applyFont="1" applyFill="1" applyBorder="1" applyAlignment="1">
      <alignment vertical="top" wrapText="1"/>
    </xf>
    <xf numFmtId="0" fontId="13" fillId="6" borderId="2" xfId="12" applyFont="1" applyFill="1" applyBorder="1" applyAlignment="1">
      <alignment vertical="top"/>
    </xf>
    <xf numFmtId="0" fontId="13" fillId="6" borderId="2" xfId="12" applyFont="1" applyFill="1" applyBorder="1" applyAlignment="1">
      <alignment wrapText="1"/>
    </xf>
    <xf numFmtId="0" fontId="12" fillId="6" borderId="2" xfId="12" applyFont="1" applyFill="1" applyBorder="1" applyAlignment="1">
      <alignment wrapText="1"/>
    </xf>
    <xf numFmtId="0" fontId="13" fillId="7" borderId="2" xfId="12" applyFont="1" applyFill="1" applyBorder="1" applyAlignment="1">
      <alignment vertical="top" wrapText="1"/>
    </xf>
    <xf numFmtId="0" fontId="12" fillId="7" borderId="2" xfId="12" applyFont="1" applyFill="1" applyBorder="1" applyAlignment="1">
      <alignment vertical="top" wrapText="1"/>
    </xf>
    <xf numFmtId="0" fontId="13" fillId="7" borderId="2" xfId="12" applyFont="1" applyFill="1" applyBorder="1" applyAlignment="1">
      <alignment vertical="top"/>
    </xf>
    <xf numFmtId="0" fontId="13" fillId="7" borderId="2" xfId="12" applyFont="1" applyFill="1" applyBorder="1" applyAlignment="1">
      <alignment wrapText="1"/>
    </xf>
    <xf numFmtId="0" fontId="12" fillId="7" borderId="2" xfId="12" applyFont="1" applyFill="1" applyBorder="1" applyAlignment="1">
      <alignment wrapText="1"/>
    </xf>
    <xf numFmtId="164" fontId="13" fillId="3" borderId="17" xfId="0" applyNumberFormat="1" applyFont="1" applyFill="1" applyBorder="1" applyAlignment="1">
      <alignment horizontal="right" vertical="top"/>
    </xf>
    <xf numFmtId="164" fontId="13" fillId="5" borderId="17" xfId="0" applyNumberFormat="1" applyFont="1" applyFill="1" applyBorder="1" applyAlignment="1">
      <alignment horizontal="right" vertical="top"/>
    </xf>
    <xf numFmtId="164" fontId="13" fillId="4" borderId="0" xfId="0" applyNumberFormat="1" applyFont="1" applyFill="1" applyBorder="1" applyAlignment="1">
      <alignment horizontal="right" vertical="top"/>
    </xf>
    <xf numFmtId="164" fontId="13" fillId="3" borderId="0" xfId="0" applyNumberFormat="1" applyFont="1" applyFill="1" applyBorder="1" applyAlignment="1">
      <alignment horizontal="right" vertical="top"/>
    </xf>
    <xf numFmtId="0" fontId="46" fillId="7" borderId="10" xfId="0" applyFont="1" applyFill="1" applyBorder="1" applyAlignment="1">
      <alignment horizontal="right" vertical="top"/>
    </xf>
    <xf numFmtId="4" fontId="49" fillId="0" borderId="0" xfId="18" applyNumberFormat="1" applyFont="1" applyAlignment="1" applyProtection="1">
      <alignment horizontal="center" vertical="center"/>
    </xf>
    <xf numFmtId="4" fontId="16" fillId="0" borderId="0" xfId="18" applyNumberFormat="1" applyFont="1" applyBorder="1" applyAlignment="1" applyProtection="1"/>
    <xf numFmtId="4" fontId="16" fillId="0" borderId="5" xfId="18" applyNumberFormat="1" applyFont="1" applyFill="1" applyBorder="1" applyAlignment="1" applyProtection="1"/>
    <xf numFmtId="4" fontId="53" fillId="0" borderId="0" xfId="18" applyNumberFormat="1" applyFont="1" applyFill="1" applyBorder="1" applyAlignment="1" applyProtection="1">
      <alignment horizontal="right"/>
    </xf>
    <xf numFmtId="4" fontId="16" fillId="0" borderId="5" xfId="18" applyNumberFormat="1" applyFont="1" applyFill="1" applyBorder="1" applyAlignment="1" applyProtection="1">
      <alignment horizontal="right"/>
    </xf>
    <xf numFmtId="4" fontId="16" fillId="0" borderId="5" xfId="18" applyNumberFormat="1" applyFont="1" applyBorder="1" applyAlignment="1" applyProtection="1">
      <alignment horizontal="right"/>
    </xf>
    <xf numFmtId="4" fontId="16" fillId="0" borderId="5" xfId="18" applyNumberFormat="1" applyFont="1" applyBorder="1" applyAlignment="1" applyProtection="1"/>
    <xf numFmtId="4" fontId="48" fillId="0" borderId="0" xfId="18" applyNumberFormat="1" applyFont="1" applyBorder="1" applyAlignment="1" applyProtection="1">
      <alignment horizontal="right"/>
    </xf>
    <xf numFmtId="0" fontId="38" fillId="7" borderId="0" xfId="20" applyFont="1" applyFill="1" applyBorder="1" applyAlignment="1">
      <alignment horizontal="center"/>
    </xf>
    <xf numFmtId="0" fontId="6" fillId="7" borderId="0" xfId="20" applyFont="1" applyFill="1" applyBorder="1"/>
    <xf numFmtId="0" fontId="38" fillId="6" borderId="0" xfId="20" applyFont="1" applyFill="1" applyBorder="1" applyAlignment="1">
      <alignment horizontal="center"/>
    </xf>
    <xf numFmtId="4" fontId="8" fillId="7" borderId="0" xfId="21" applyNumberFormat="1" applyFont="1" applyFill="1" applyBorder="1" applyAlignment="1">
      <alignment horizontal="right"/>
    </xf>
    <xf numFmtId="4" fontId="8" fillId="6" borderId="0" xfId="21" applyNumberFormat="1" applyFont="1" applyFill="1" applyBorder="1" applyAlignment="1">
      <alignment horizontal="right"/>
    </xf>
    <xf numFmtId="0" fontId="6" fillId="6" borderId="0" xfId="20" applyFont="1" applyFill="1" applyBorder="1"/>
    <xf numFmtId="4" fontId="26" fillId="6" borderId="0" xfId="21" applyNumberFormat="1" applyFont="1" applyFill="1" applyBorder="1" applyAlignment="1">
      <alignment horizontal="right"/>
    </xf>
    <xf numFmtId="4" fontId="26" fillId="7" borderId="0" xfId="21" applyNumberFormat="1" applyFont="1" applyFill="1" applyBorder="1" applyAlignment="1">
      <alignment horizontal="right"/>
    </xf>
    <xf numFmtId="4" fontId="15" fillId="6" borderId="0" xfId="21" applyNumberFormat="1" applyFont="1" applyFill="1" applyBorder="1" applyAlignment="1">
      <alignment horizontal="right"/>
    </xf>
    <xf numFmtId="4" fontId="15" fillId="7" borderId="0" xfId="21" applyNumberFormat="1" applyFont="1" applyFill="1" applyBorder="1" applyAlignment="1">
      <alignment horizontal="right"/>
    </xf>
    <xf numFmtId="0" fontId="13" fillId="0" borderId="9" xfId="0" applyFont="1" applyFill="1" applyBorder="1" applyAlignment="1">
      <alignment horizontal="justify" vertical="top"/>
    </xf>
    <xf numFmtId="0" fontId="13" fillId="0" borderId="9" xfId="0" applyFont="1" applyFill="1" applyBorder="1" applyAlignment="1">
      <alignment vertical="top"/>
    </xf>
    <xf numFmtId="49" fontId="13" fillId="0" borderId="9" xfId="0" applyNumberFormat="1" applyFont="1" applyFill="1" applyBorder="1" applyAlignment="1">
      <alignment horizontal="left" vertical="top"/>
    </xf>
    <xf numFmtId="4" fontId="12" fillId="4" borderId="2" xfId="0" applyNumberFormat="1" applyFont="1" applyFill="1" applyBorder="1" applyAlignment="1">
      <alignment horizontal="center" vertical="top"/>
    </xf>
    <xf numFmtId="164" fontId="12" fillId="4" borderId="2" xfId="0" applyNumberFormat="1" applyFont="1" applyFill="1" applyBorder="1" applyAlignment="1">
      <alignment horizontal="right" vertical="top"/>
    </xf>
    <xf numFmtId="164" fontId="13" fillId="4" borderId="2" xfId="0" applyNumberFormat="1" applyFont="1" applyFill="1" applyBorder="1" applyAlignment="1">
      <alignment horizontal="right" vertical="top"/>
    </xf>
    <xf numFmtId="0" fontId="8" fillId="0" borderId="0" xfId="20" applyFont="1" applyFill="1" applyBorder="1"/>
    <xf numFmtId="1" fontId="6" fillId="0" borderId="0" xfId="20" applyNumberFormat="1" applyFont="1" applyFill="1" applyBorder="1" applyAlignment="1">
      <alignment horizontal="center" vertical="top"/>
    </xf>
    <xf numFmtId="0" fontId="6" fillId="0" borderId="0" xfId="22" applyFont="1" applyFill="1" applyBorder="1" applyAlignment="1">
      <alignment vertical="top" wrapText="1"/>
    </xf>
    <xf numFmtId="0" fontId="8" fillId="0" borderId="0" xfId="20" applyFont="1" applyFill="1" applyBorder="1" applyAlignment="1">
      <alignment wrapText="1"/>
    </xf>
    <xf numFmtId="0" fontId="15" fillId="0" borderId="0" xfId="20" applyFont="1" applyFill="1" applyBorder="1"/>
    <xf numFmtId="0" fontId="15" fillId="0" borderId="7" xfId="20" applyFont="1" applyFill="1" applyBorder="1"/>
    <xf numFmtId="164" fontId="12" fillId="3" borderId="2" xfId="0" applyNumberFormat="1" applyFont="1" applyFill="1" applyBorder="1" applyAlignment="1">
      <alignment horizontal="right" vertical="top"/>
    </xf>
    <xf numFmtId="164" fontId="12" fillId="5" borderId="2" xfId="0" applyNumberFormat="1" applyFont="1" applyFill="1" applyBorder="1" applyAlignment="1">
      <alignment horizontal="right" vertical="top"/>
    </xf>
    <xf numFmtId="164" fontId="13" fillId="3" borderId="2" xfId="0" applyNumberFormat="1" applyFont="1" applyFill="1" applyBorder="1" applyAlignment="1">
      <alignment horizontal="right" vertical="top"/>
    </xf>
    <xf numFmtId="164" fontId="13" fillId="5" borderId="2" xfId="0" applyNumberFormat="1" applyFont="1" applyFill="1" applyBorder="1" applyAlignment="1">
      <alignment horizontal="right" vertical="top"/>
    </xf>
    <xf numFmtId="0" fontId="12" fillId="0" borderId="9" xfId="0" applyFont="1" applyFill="1" applyBorder="1" applyAlignment="1">
      <alignment horizontal="center" vertical="top"/>
    </xf>
    <xf numFmtId="0" fontId="13" fillId="0" borderId="9" xfId="0" applyFont="1" applyFill="1" applyBorder="1" applyAlignment="1">
      <alignment horizontal="center" vertical="top"/>
    </xf>
    <xf numFmtId="0" fontId="13" fillId="0" borderId="6" xfId="0" applyFont="1" applyFill="1" applyBorder="1" applyAlignment="1">
      <alignment vertical="top"/>
    </xf>
    <xf numFmtId="168" fontId="13" fillId="0" borderId="9" xfId="0" applyNumberFormat="1" applyFont="1" applyFill="1" applyBorder="1" applyAlignment="1">
      <alignment horizontal="right" vertical="top"/>
    </xf>
    <xf numFmtId="0" fontId="25" fillId="0" borderId="0" xfId="20" applyFont="1" applyFill="1" applyBorder="1" applyAlignment="1">
      <alignment vertical="top"/>
    </xf>
    <xf numFmtId="0" fontId="8" fillId="0" borderId="0" xfId="20" applyFont="1" applyFill="1" applyBorder="1" applyAlignment="1">
      <alignment horizontal="center"/>
    </xf>
    <xf numFmtId="169" fontId="8" fillId="0" borderId="0" xfId="20" applyNumberFormat="1" applyFont="1" applyFill="1" applyBorder="1" applyAlignment="1">
      <alignment horizontal="center"/>
    </xf>
    <xf numFmtId="2" fontId="8" fillId="0" borderId="0" xfId="21" applyNumberFormat="1" applyFont="1" applyFill="1" applyBorder="1" applyAlignment="1">
      <alignment horizontal="center"/>
    </xf>
    <xf numFmtId="4" fontId="8" fillId="0" borderId="0" xfId="21" applyNumberFormat="1" applyFont="1" applyFill="1" applyBorder="1" applyAlignment="1">
      <alignment horizontal="right"/>
    </xf>
    <xf numFmtId="0" fontId="8" fillId="0" borderId="0" xfId="20" applyFont="1" applyFill="1" applyBorder="1" applyAlignment="1">
      <alignment vertical="top"/>
    </xf>
    <xf numFmtId="0" fontId="15" fillId="0" borderId="0" xfId="20" applyFont="1" applyFill="1" applyBorder="1" applyAlignment="1">
      <alignment wrapText="1"/>
    </xf>
    <xf numFmtId="4" fontId="26" fillId="0" borderId="0" xfId="21" applyNumberFormat="1" applyFont="1" applyFill="1" applyBorder="1" applyAlignment="1">
      <alignment horizontal="right"/>
    </xf>
    <xf numFmtId="4" fontId="6" fillId="0" borderId="0" xfId="20" applyNumberFormat="1" applyFont="1" applyFill="1" applyBorder="1" applyAlignment="1">
      <alignment horizontal="right"/>
    </xf>
    <xf numFmtId="4" fontId="6" fillId="0" borderId="0" xfId="20" applyNumberFormat="1" applyFont="1" applyFill="1" applyBorder="1" applyAlignment="1">
      <alignment horizontal="center"/>
    </xf>
    <xf numFmtId="4" fontId="6" fillId="0" borderId="0" xfId="20" applyNumberFormat="1" applyFont="1" applyFill="1" applyBorder="1" applyAlignment="1">
      <alignment horizontal="left"/>
    </xf>
    <xf numFmtId="4" fontId="6" fillId="0" borderId="0" xfId="20" applyNumberFormat="1" applyFont="1" applyFill="1" applyBorder="1"/>
    <xf numFmtId="0" fontId="6" fillId="0" borderId="0" xfId="20" applyFont="1" applyFill="1" applyBorder="1"/>
    <xf numFmtId="170" fontId="6" fillId="0" borderId="0" xfId="20" applyNumberFormat="1" applyFont="1" applyFill="1" applyBorder="1" applyAlignment="1">
      <alignment horizontal="right"/>
    </xf>
    <xf numFmtId="1" fontId="6" fillId="0" borderId="0" xfId="20" applyNumberFormat="1" applyFont="1" applyFill="1" applyBorder="1" applyAlignment="1">
      <alignment wrapText="1"/>
    </xf>
    <xf numFmtId="0" fontId="8" fillId="0" borderId="0" xfId="20" applyFont="1" applyFill="1" applyAlignment="1">
      <alignment vertical="top"/>
    </xf>
    <xf numFmtId="0" fontId="8" fillId="0" borderId="0" xfId="20" applyFont="1" applyFill="1" applyAlignment="1">
      <alignment wrapText="1"/>
    </xf>
    <xf numFmtId="0" fontId="8" fillId="0" borderId="0" xfId="20" applyFont="1" applyFill="1" applyAlignment="1">
      <alignment horizontal="center"/>
    </xf>
    <xf numFmtId="169" fontId="8" fillId="0" borderId="0" xfId="20" applyNumberFormat="1" applyFont="1" applyFill="1" applyAlignment="1">
      <alignment horizontal="center"/>
    </xf>
    <xf numFmtId="0" fontId="8" fillId="0" borderId="0" xfId="20" applyFont="1" applyFill="1"/>
    <xf numFmtId="0" fontId="6" fillId="0" borderId="0" xfId="20" applyFont="1" applyFill="1" applyBorder="1" applyAlignment="1">
      <alignment wrapText="1"/>
    </xf>
    <xf numFmtId="0" fontId="6" fillId="0" borderId="0" xfId="20" applyFont="1" applyFill="1" applyBorder="1" applyAlignment="1">
      <alignment vertical="top" wrapText="1"/>
    </xf>
    <xf numFmtId="2" fontId="8" fillId="0" borderId="0" xfId="20" applyNumberFormat="1" applyFont="1" applyFill="1" applyBorder="1" applyAlignment="1">
      <alignment horizontal="center"/>
    </xf>
    <xf numFmtId="0" fontId="15" fillId="0" borderId="0" xfId="20" applyFont="1" applyFill="1" applyBorder="1" applyAlignment="1">
      <alignment vertical="top"/>
    </xf>
    <xf numFmtId="0" fontId="8" fillId="0" borderId="0" xfId="20" applyFont="1" applyFill="1" applyBorder="1" applyAlignment="1">
      <alignment vertical="top" wrapText="1"/>
    </xf>
    <xf numFmtId="0" fontId="26" fillId="0" borderId="0" xfId="20" applyFont="1" applyFill="1" applyBorder="1" applyAlignment="1">
      <alignment wrapText="1"/>
    </xf>
    <xf numFmtId="0" fontId="15" fillId="0" borderId="0" xfId="20" applyFont="1" applyFill="1" applyBorder="1" applyAlignment="1">
      <alignment horizontal="center"/>
    </xf>
    <xf numFmtId="169" fontId="15" fillId="0" borderId="0" xfId="20" applyNumberFormat="1" applyFont="1" applyFill="1" applyBorder="1" applyAlignment="1">
      <alignment horizontal="center"/>
    </xf>
    <xf numFmtId="2" fontId="15" fillId="0" borderId="0" xfId="21" applyNumberFormat="1" applyFont="1" applyFill="1" applyBorder="1" applyAlignment="1">
      <alignment horizontal="center"/>
    </xf>
    <xf numFmtId="0" fontId="15" fillId="0" borderId="7" xfId="20" applyFont="1" applyFill="1" applyBorder="1" applyAlignment="1">
      <alignment vertical="top"/>
    </xf>
    <xf numFmtId="0" fontId="15" fillId="0" borderId="7" xfId="20" applyFont="1" applyFill="1" applyBorder="1" applyAlignment="1">
      <alignment wrapText="1"/>
    </xf>
    <xf numFmtId="0" fontId="15" fillId="0" borderId="7" xfId="20" applyFont="1" applyFill="1" applyBorder="1" applyAlignment="1">
      <alignment horizontal="center"/>
    </xf>
    <xf numFmtId="169" fontId="15" fillId="0" borderId="7" xfId="20" applyNumberFormat="1" applyFont="1" applyFill="1" applyBorder="1" applyAlignment="1">
      <alignment horizontal="center"/>
    </xf>
    <xf numFmtId="2" fontId="15" fillId="0" borderId="7" xfId="21" applyNumberFormat="1" applyFont="1" applyFill="1" applyBorder="1" applyAlignment="1">
      <alignment horizontal="center"/>
    </xf>
    <xf numFmtId="4" fontId="26" fillId="0" borderId="7" xfId="21" applyNumberFormat="1" applyFont="1" applyFill="1" applyBorder="1" applyAlignment="1">
      <alignment horizontal="right"/>
    </xf>
    <xf numFmtId="0" fontId="26" fillId="0" borderId="0" xfId="20" quotePrefix="1" applyFont="1" applyFill="1" applyBorder="1" applyAlignment="1">
      <alignment wrapText="1"/>
    </xf>
    <xf numFmtId="0" fontId="26" fillId="0" borderId="0" xfId="20" applyFont="1" applyFill="1" applyBorder="1" applyAlignment="1">
      <alignment vertical="top"/>
    </xf>
    <xf numFmtId="0" fontId="26" fillId="0" borderId="0" xfId="20" applyFont="1" applyFill="1" applyBorder="1" applyAlignment="1"/>
    <xf numFmtId="0" fontId="26" fillId="0" borderId="0" xfId="20" applyFont="1" applyFill="1" applyBorder="1" applyAlignment="1">
      <alignment horizontal="center"/>
    </xf>
    <xf numFmtId="169" fontId="26" fillId="0" borderId="0" xfId="20" applyNumberFormat="1" applyFont="1" applyFill="1" applyBorder="1" applyAlignment="1">
      <alignment horizontal="center"/>
    </xf>
    <xf numFmtId="0" fontId="26" fillId="0" borderId="0" xfId="20" applyFont="1" applyFill="1" applyBorder="1"/>
    <xf numFmtId="2" fontId="24" fillId="0" borderId="0" xfId="21" applyNumberFormat="1" applyFont="1" applyFill="1" applyBorder="1" applyAlignment="1">
      <alignment horizontal="center"/>
    </xf>
    <xf numFmtId="4" fontId="24" fillId="0" borderId="0" xfId="21" applyNumberFormat="1" applyFont="1" applyFill="1" applyBorder="1" applyAlignment="1">
      <alignment horizontal="right"/>
    </xf>
    <xf numFmtId="0" fontId="24" fillId="0" borderId="0" xfId="20" applyFont="1" applyFill="1" applyBorder="1"/>
    <xf numFmtId="4" fontId="15" fillId="0" borderId="0" xfId="21" applyNumberFormat="1" applyFont="1" applyFill="1" applyBorder="1" applyAlignment="1">
      <alignment horizontal="right"/>
    </xf>
    <xf numFmtId="4" fontId="38" fillId="0" borderId="0" xfId="20" applyNumberFormat="1" applyFont="1" applyFill="1" applyBorder="1" applyAlignment="1">
      <alignment horizontal="center"/>
    </xf>
    <xf numFmtId="0" fontId="38" fillId="0" borderId="0" xfId="20" applyFont="1" applyFill="1" applyBorder="1" applyAlignment="1">
      <alignment horizontal="center"/>
    </xf>
    <xf numFmtId="0" fontId="39" fillId="0" borderId="0" xfId="20" applyFont="1" applyFill="1" applyAlignment="1">
      <alignment horizontal="left" vertical="center" wrapText="1"/>
    </xf>
    <xf numFmtId="0" fontId="24" fillId="0" borderId="0" xfId="20" applyFont="1" applyFill="1" applyBorder="1" applyAlignment="1">
      <alignment wrapText="1"/>
    </xf>
    <xf numFmtId="0" fontId="42" fillId="0" borderId="0" xfId="20" applyFont="1" applyFill="1" applyBorder="1"/>
    <xf numFmtId="0" fontId="42" fillId="0" borderId="0" xfId="20" applyFont="1" applyFill="1" applyBorder="1" applyAlignment="1">
      <alignment wrapText="1"/>
    </xf>
    <xf numFmtId="49" fontId="13" fillId="0" borderId="6" xfId="0" applyNumberFormat="1" applyFont="1" applyFill="1" applyBorder="1" applyAlignment="1">
      <alignment horizontal="left" vertical="top"/>
    </xf>
    <xf numFmtId="0" fontId="54" fillId="0" borderId="0" xfId="20" applyFont="1" applyFill="1" applyBorder="1"/>
    <xf numFmtId="0" fontId="55" fillId="0" borderId="0" xfId="20" applyFont="1" applyFill="1" applyBorder="1"/>
    <xf numFmtId="0" fontId="54" fillId="0" borderId="0" xfId="20" applyFont="1" applyFill="1"/>
    <xf numFmtId="4" fontId="8" fillId="0" borderId="0" xfId="20" applyNumberFormat="1" applyFont="1" applyFill="1" applyBorder="1"/>
    <xf numFmtId="168" fontId="13" fillId="4" borderId="2" xfId="0" applyNumberFormat="1" applyFont="1" applyFill="1" applyBorder="1" applyAlignment="1">
      <alignment horizontal="right" vertical="top"/>
    </xf>
    <xf numFmtId="4" fontId="12" fillId="3" borderId="2" xfId="0" applyNumberFormat="1" applyFont="1" applyFill="1" applyBorder="1" applyAlignment="1">
      <alignment horizontal="center" vertical="top"/>
    </xf>
    <xf numFmtId="168" fontId="13" fillId="3" borderId="2" xfId="0" applyNumberFormat="1" applyFont="1" applyFill="1" applyBorder="1" applyAlignment="1">
      <alignment horizontal="right" vertical="top"/>
    </xf>
    <xf numFmtId="4" fontId="12" fillId="6" borderId="10" xfId="0" applyNumberFormat="1" applyFont="1" applyFill="1" applyBorder="1" applyAlignment="1">
      <alignment horizontal="center" vertical="top"/>
    </xf>
    <xf numFmtId="164" fontId="13" fillId="6" borderId="10" xfId="0" applyNumberFormat="1" applyFont="1" applyFill="1" applyBorder="1" applyAlignment="1">
      <alignment horizontal="right" vertical="top"/>
    </xf>
    <xf numFmtId="4" fontId="12" fillId="5" borderId="2" xfId="0" applyNumberFormat="1" applyFont="1" applyFill="1" applyBorder="1" applyAlignment="1">
      <alignment horizontal="center" vertical="top"/>
    </xf>
    <xf numFmtId="0" fontId="13" fillId="6" borderId="2" xfId="0" applyFont="1" applyFill="1" applyBorder="1" applyAlignment="1">
      <alignment vertical="top"/>
    </xf>
    <xf numFmtId="4" fontId="13" fillId="0" borderId="0" xfId="0" applyNumberFormat="1" applyFont="1" applyFill="1" applyBorder="1" applyAlignment="1">
      <alignment horizontal="right" vertical="top"/>
    </xf>
    <xf numFmtId="4" fontId="12" fillId="4" borderId="9" xfId="0" applyNumberFormat="1" applyFont="1" applyFill="1" applyBorder="1" applyAlignment="1">
      <alignment horizontal="right" vertical="top"/>
    </xf>
    <xf numFmtId="4" fontId="45" fillId="4" borderId="9" xfId="0" applyNumberFormat="1" applyFont="1" applyFill="1" applyBorder="1" applyAlignment="1">
      <alignment horizontal="right" vertical="top"/>
    </xf>
    <xf numFmtId="164" fontId="13" fillId="0" borderId="21" xfId="0" applyNumberFormat="1" applyFont="1" applyFill="1" applyBorder="1"/>
    <xf numFmtId="164" fontId="12" fillId="0" borderId="21" xfId="0" applyNumberFormat="1" applyFont="1" applyFill="1" applyBorder="1" applyAlignment="1">
      <alignment horizontal="center" vertical="top"/>
    </xf>
    <xf numFmtId="164" fontId="12" fillId="0" borderId="4" xfId="0" applyNumberFormat="1" applyFont="1" applyFill="1" applyBorder="1" applyAlignment="1">
      <alignment horizontal="center" vertical="top"/>
    </xf>
    <xf numFmtId="164" fontId="13" fillId="0" borderId="21" xfId="0" applyNumberFormat="1" applyFont="1" applyFill="1" applyBorder="1" applyAlignment="1">
      <alignment horizontal="center" vertical="top"/>
    </xf>
    <xf numFmtId="0" fontId="13" fillId="0" borderId="9" xfId="12" applyFont="1" applyBorder="1" applyAlignment="1">
      <alignment horizontal="left" vertical="top" wrapText="1"/>
    </xf>
    <xf numFmtId="4" fontId="13" fillId="3" borderId="8" xfId="0" applyNumberFormat="1" applyFont="1" applyFill="1" applyBorder="1" applyAlignment="1">
      <alignment horizontal="right" vertical="top"/>
    </xf>
    <xf numFmtId="4" fontId="13" fillId="5" borderId="8" xfId="0" applyNumberFormat="1" applyFont="1" applyFill="1" applyBorder="1" applyAlignment="1">
      <alignment horizontal="right" vertical="top"/>
    </xf>
    <xf numFmtId="4" fontId="13" fillId="6" borderId="9" xfId="0" applyNumberFormat="1" applyFont="1" applyFill="1" applyBorder="1" applyAlignment="1">
      <alignment horizontal="right" vertical="top"/>
    </xf>
    <xf numFmtId="4" fontId="13" fillId="7" borderId="8" xfId="0" applyNumberFormat="1" applyFont="1" applyFill="1" applyBorder="1" applyAlignment="1">
      <alignment horizontal="right" vertical="top"/>
    </xf>
    <xf numFmtId="164" fontId="13" fillId="7" borderId="10" xfId="0" applyNumberFormat="1" applyFont="1" applyFill="1" applyBorder="1" applyAlignment="1">
      <alignment horizontal="right" vertical="top"/>
    </xf>
    <xf numFmtId="164" fontId="12" fillId="6" borderId="10" xfId="0" applyNumberFormat="1" applyFont="1" applyFill="1" applyBorder="1" applyAlignment="1">
      <alignment horizontal="right" vertical="top"/>
    </xf>
    <xf numFmtId="164" fontId="12" fillId="7" borderId="10" xfId="0" applyNumberFormat="1" applyFont="1" applyFill="1" applyBorder="1" applyAlignment="1">
      <alignment horizontal="right" vertical="top"/>
    </xf>
    <xf numFmtId="4" fontId="13" fillId="6" borderId="18" xfId="0" applyNumberFormat="1" applyFont="1" applyFill="1" applyBorder="1" applyAlignment="1">
      <alignment horizontal="center" vertical="top" wrapText="1"/>
    </xf>
    <xf numFmtId="4" fontId="13" fillId="7" borderId="18" xfId="0" applyNumberFormat="1" applyFont="1" applyFill="1" applyBorder="1" applyAlignment="1">
      <alignment horizontal="center" vertical="top" wrapText="1"/>
    </xf>
    <xf numFmtId="0" fontId="13" fillId="0" borderId="5" xfId="0" applyFont="1" applyFill="1" applyBorder="1" applyAlignment="1">
      <alignment horizontal="center" vertical="top"/>
    </xf>
    <xf numFmtId="168" fontId="56" fillId="0" borderId="9" xfId="0" applyNumberFormat="1" applyFont="1" applyFill="1" applyBorder="1" applyAlignment="1">
      <alignment horizontal="right" vertical="top"/>
    </xf>
    <xf numFmtId="168" fontId="56" fillId="4" borderId="2" xfId="0" applyNumberFormat="1" applyFont="1" applyFill="1" applyBorder="1" applyAlignment="1">
      <alignment horizontal="right" vertical="top"/>
    </xf>
    <xf numFmtId="168" fontId="56" fillId="3" borderId="2" xfId="0" applyNumberFormat="1" applyFont="1" applyFill="1" applyBorder="1" applyAlignment="1">
      <alignment horizontal="right" vertical="top"/>
    </xf>
    <xf numFmtId="168" fontId="56" fillId="5" borderId="2" xfId="0" applyNumberFormat="1" applyFont="1" applyFill="1" applyBorder="1" applyAlignment="1">
      <alignment horizontal="right" vertical="top"/>
    </xf>
    <xf numFmtId="168" fontId="56" fillId="6" borderId="2" xfId="0" applyNumberFormat="1" applyFont="1" applyFill="1" applyBorder="1" applyAlignment="1">
      <alignment horizontal="right" vertical="top"/>
    </xf>
    <xf numFmtId="168" fontId="56" fillId="7" borderId="2" xfId="0" applyNumberFormat="1" applyFont="1" applyFill="1" applyBorder="1" applyAlignment="1">
      <alignment horizontal="right" vertical="top"/>
    </xf>
    <xf numFmtId="168" fontId="56" fillId="0" borderId="6" xfId="0" applyNumberFormat="1" applyFont="1" applyFill="1" applyBorder="1" applyAlignment="1">
      <alignment horizontal="right" vertical="top"/>
    </xf>
    <xf numFmtId="168" fontId="12" fillId="0" borderId="10" xfId="0" applyNumberFormat="1" applyFont="1" applyFill="1" applyBorder="1" applyAlignment="1">
      <alignment horizontal="right" vertical="top"/>
    </xf>
    <xf numFmtId="0" fontId="12" fillId="6" borderId="17" xfId="12" applyFont="1" applyFill="1" applyBorder="1" applyAlignment="1">
      <alignment vertical="top" wrapText="1"/>
    </xf>
    <xf numFmtId="0" fontId="12" fillId="7" borderId="17" xfId="12" applyFont="1" applyFill="1" applyBorder="1" applyAlignment="1">
      <alignment vertical="top" wrapText="1"/>
    </xf>
    <xf numFmtId="0" fontId="13" fillId="6" borderId="2" xfId="12" applyFont="1" applyFill="1" applyBorder="1" applyAlignment="1">
      <alignment horizontal="right" vertical="top" wrapText="1"/>
    </xf>
    <xf numFmtId="0" fontId="13" fillId="7" borderId="2" xfId="12" applyFont="1" applyFill="1" applyBorder="1" applyAlignment="1">
      <alignment horizontal="right" vertical="top" wrapText="1"/>
    </xf>
    <xf numFmtId="4" fontId="48" fillId="0" borderId="0" xfId="18" applyNumberFormat="1" applyFont="1" applyAlignment="1" applyProtection="1">
      <alignment horizontal="center" vertical="center"/>
    </xf>
    <xf numFmtId="4" fontId="48" fillId="0" borderId="0" xfId="18" applyNumberFormat="1" applyFont="1" applyFill="1" applyBorder="1" applyAlignment="1" applyProtection="1"/>
    <xf numFmtId="4" fontId="48" fillId="0" borderId="0" xfId="18" applyNumberFormat="1" applyFont="1" applyBorder="1" applyAlignment="1" applyProtection="1"/>
    <xf numFmtId="4" fontId="18" fillId="0" borderId="0" xfId="18" applyNumberFormat="1" applyFont="1" applyBorder="1" applyAlignment="1" applyProtection="1">
      <alignment horizontal="right"/>
    </xf>
    <xf numFmtId="4" fontId="18" fillId="0" borderId="0" xfId="18" applyNumberFormat="1" applyFont="1" applyBorder="1" applyAlignment="1" applyProtection="1"/>
    <xf numFmtId="4" fontId="18" fillId="0" borderId="0" xfId="18" applyNumberFormat="1" applyFont="1" applyAlignment="1" applyProtection="1"/>
    <xf numFmtId="4" fontId="26" fillId="0" borderId="0" xfId="21" applyNumberFormat="1" applyFont="1" applyFill="1" applyBorder="1" applyAlignment="1">
      <alignment horizontal="right" wrapText="1"/>
    </xf>
    <xf numFmtId="4" fontId="26" fillId="6" borderId="0" xfId="21" applyNumberFormat="1" applyFont="1" applyFill="1" applyBorder="1" applyAlignment="1">
      <alignment horizontal="right" wrapText="1"/>
    </xf>
    <xf numFmtId="4" fontId="26" fillId="7" borderId="0" xfId="21" applyNumberFormat="1" applyFont="1" applyFill="1" applyBorder="1" applyAlignment="1">
      <alignment horizontal="right" wrapText="1"/>
    </xf>
    <xf numFmtId="4" fontId="24" fillId="6" borderId="0" xfId="21" applyNumberFormat="1" applyFont="1" applyFill="1" applyBorder="1" applyAlignment="1">
      <alignment horizontal="right"/>
    </xf>
    <xf numFmtId="4" fontId="24" fillId="7" borderId="0" xfId="21" applyNumberFormat="1" applyFont="1" applyFill="1" applyBorder="1" applyAlignment="1">
      <alignment horizontal="right"/>
    </xf>
    <xf numFmtId="0" fontId="13" fillId="9" borderId="9" xfId="0" applyFont="1" applyFill="1" applyBorder="1" applyAlignment="1">
      <alignment horizontal="justify" vertical="top"/>
    </xf>
    <xf numFmtId="0" fontId="13" fillId="9" borderId="9" xfId="0" applyFont="1" applyFill="1" applyBorder="1" applyAlignment="1">
      <alignment horizontal="center" vertical="top"/>
    </xf>
    <xf numFmtId="4" fontId="18" fillId="0" borderId="0" xfId="18" applyNumberFormat="1" applyFont="1" applyAlignment="1" applyProtection="1">
      <alignment horizontal="center" vertical="top"/>
    </xf>
    <xf numFmtId="4" fontId="18" fillId="0" borderId="0" xfId="19" applyNumberFormat="1" applyFont="1" applyAlignment="1" applyProtection="1">
      <alignment horizontal="left" vertical="top" wrapText="1"/>
    </xf>
    <xf numFmtId="49" fontId="31" fillId="0" borderId="0" xfId="29" applyNumberFormat="1" applyFont="1" applyBorder="1" applyAlignment="1" applyProtection="1">
      <alignment vertical="top" wrapText="1"/>
    </xf>
    <xf numFmtId="0" fontId="32" fillId="0" borderId="0" xfId="29" applyFont="1" applyBorder="1" applyAlignment="1" applyProtection="1">
      <alignment vertical="top" wrapText="1"/>
    </xf>
    <xf numFmtId="0" fontId="31" fillId="0" borderId="0" xfId="29" applyFont="1" applyBorder="1" applyAlignment="1" applyProtection="1"/>
    <xf numFmtId="0" fontId="31" fillId="0" borderId="0" xfId="29" applyFont="1" applyFill="1" applyBorder="1" applyProtection="1"/>
    <xf numFmtId="0" fontId="31" fillId="0" borderId="0" xfId="29" applyFont="1" applyBorder="1" applyProtection="1"/>
    <xf numFmtId="0" fontId="33" fillId="0" borderId="0" xfId="29" applyFont="1" applyBorder="1" applyAlignment="1" applyProtection="1">
      <alignment vertical="center"/>
    </xf>
    <xf numFmtId="0" fontId="34" fillId="0" borderId="0" xfId="29" applyFont="1" applyBorder="1" applyAlignment="1" applyProtection="1">
      <alignment vertical="center"/>
    </xf>
    <xf numFmtId="0" fontId="35" fillId="0" borderId="0" xfId="29" applyFont="1" applyBorder="1" applyAlignment="1" applyProtection="1">
      <alignment vertical="center"/>
    </xf>
    <xf numFmtId="0" fontId="34" fillId="0" borderId="0" xfId="29" applyFont="1" applyBorder="1" applyProtection="1"/>
    <xf numFmtId="49" fontId="12" fillId="0" borderId="0" xfId="29" applyNumberFormat="1" applyFont="1" applyFill="1" applyBorder="1" applyAlignment="1" applyProtection="1">
      <alignment horizontal="left" vertical="top"/>
    </xf>
    <xf numFmtId="0" fontId="13" fillId="0" borderId="0" xfId="29" applyFont="1" applyFill="1" applyBorder="1" applyAlignment="1" applyProtection="1">
      <alignment horizontal="justify" vertical="top"/>
    </xf>
    <xf numFmtId="0" fontId="13" fillId="0" borderId="0" xfId="29" applyFont="1" applyBorder="1" applyAlignment="1" applyProtection="1">
      <alignment horizontal="center"/>
    </xf>
    <xf numFmtId="164" fontId="13" fillId="0" borderId="0" xfId="29" applyNumberFormat="1" applyFont="1" applyBorder="1" applyProtection="1"/>
    <xf numFmtId="4" fontId="13" fillId="0" borderId="0" xfId="29" applyNumberFormat="1" applyFont="1" applyFill="1" applyBorder="1" applyAlignment="1" applyProtection="1">
      <alignment horizontal="right" vertical="top"/>
    </xf>
    <xf numFmtId="0" fontId="13" fillId="0" borderId="9" xfId="29" applyFont="1" applyFill="1" applyBorder="1" applyAlignment="1" applyProtection="1">
      <alignment vertical="top"/>
    </xf>
    <xf numFmtId="0" fontId="12" fillId="0" borderId="0" xfId="29" applyFont="1" applyFill="1" applyBorder="1" applyAlignment="1" applyProtection="1">
      <alignment horizontal="justify" vertical="top"/>
    </xf>
    <xf numFmtId="0" fontId="13" fillId="0" borderId="0" xfId="29" applyFont="1" applyFill="1" applyBorder="1" applyAlignment="1" applyProtection="1">
      <alignment horizontal="center" vertical="top"/>
    </xf>
    <xf numFmtId="164" fontId="13" fillId="0" borderId="0" xfId="29" applyNumberFormat="1" applyFont="1" applyFill="1" applyBorder="1" applyAlignment="1" applyProtection="1">
      <alignment horizontal="center" vertical="top"/>
    </xf>
    <xf numFmtId="164" fontId="13" fillId="0" borderId="0" xfId="29" applyNumberFormat="1" applyFont="1" applyFill="1" applyBorder="1" applyAlignment="1" applyProtection="1">
      <alignment horizontal="right" vertical="top"/>
    </xf>
    <xf numFmtId="0" fontId="12" fillId="0" borderId="0" xfId="29" applyFont="1" applyFill="1" applyBorder="1" applyAlignment="1" applyProtection="1">
      <alignment horizontal="center" vertical="top"/>
    </xf>
    <xf numFmtId="0" fontId="13" fillId="0" borderId="0" xfId="29" applyFont="1" applyFill="1" applyBorder="1" applyAlignment="1" applyProtection="1">
      <alignment horizontal="justify" vertical="top" wrapText="1"/>
    </xf>
    <xf numFmtId="0" fontId="13" fillId="0" borderId="0" xfId="29" applyFont="1" applyFill="1" applyBorder="1" applyAlignment="1" applyProtection="1">
      <alignment horizontal="center" vertical="top" wrapText="1"/>
    </xf>
    <xf numFmtId="14" fontId="12" fillId="0" borderId="0" xfId="29" applyNumberFormat="1" applyFont="1" applyFill="1" applyBorder="1" applyAlignment="1" applyProtection="1">
      <alignment horizontal="justify" vertical="top"/>
    </xf>
    <xf numFmtId="4" fontId="13" fillId="0" borderId="0" xfId="29" applyNumberFormat="1" applyFont="1" applyFill="1" applyBorder="1" applyAlignment="1" applyProtection="1">
      <alignment horizontal="center" vertical="top"/>
    </xf>
    <xf numFmtId="4" fontId="13" fillId="0" borderId="0" xfId="29" applyNumberFormat="1" applyFont="1" applyFill="1" applyBorder="1" applyAlignment="1" applyProtection="1">
      <alignment horizontal="center" vertical="top" wrapText="1"/>
    </xf>
    <xf numFmtId="0" fontId="13" fillId="0" borderId="6" xfId="29" applyFont="1" applyFill="1" applyBorder="1" applyAlignment="1" applyProtection="1">
      <alignment vertical="top"/>
    </xf>
    <xf numFmtId="0" fontId="12" fillId="0" borderId="9" xfId="29" applyFont="1" applyFill="1" applyBorder="1" applyAlignment="1" applyProtection="1">
      <alignment horizontal="center" vertical="top"/>
    </xf>
    <xf numFmtId="168" fontId="56" fillId="0" borderId="10" xfId="29" applyNumberFormat="1" applyFont="1" applyFill="1" applyBorder="1" applyAlignment="1" applyProtection="1">
      <alignment horizontal="right" vertical="top"/>
    </xf>
    <xf numFmtId="168" fontId="56" fillId="0" borderId="0" xfId="29" applyNumberFormat="1" applyFont="1" applyFill="1" applyBorder="1" applyAlignment="1" applyProtection="1">
      <alignment horizontal="right" vertical="top"/>
    </xf>
    <xf numFmtId="49" fontId="13" fillId="0" borderId="9" xfId="29" applyNumberFormat="1" applyFont="1" applyFill="1" applyBorder="1" applyAlignment="1" applyProtection="1">
      <alignment horizontal="left" vertical="top"/>
    </xf>
    <xf numFmtId="168" fontId="12" fillId="0" borderId="10" xfId="29" applyNumberFormat="1" applyFont="1" applyFill="1" applyBorder="1" applyAlignment="1" applyProtection="1">
      <alignment horizontal="right" vertical="top"/>
    </xf>
    <xf numFmtId="164" fontId="12" fillId="0" borderId="0" xfId="29" applyNumberFormat="1" applyFont="1" applyFill="1" applyBorder="1" applyAlignment="1" applyProtection="1">
      <alignment horizontal="right" vertical="top"/>
    </xf>
    <xf numFmtId="0" fontId="12" fillId="0" borderId="6" xfId="29" applyFont="1" applyFill="1" applyBorder="1" applyAlignment="1" applyProtection="1">
      <alignment horizontal="center" vertical="top"/>
    </xf>
    <xf numFmtId="49" fontId="13" fillId="0" borderId="6" xfId="29" applyNumberFormat="1" applyFont="1" applyFill="1" applyBorder="1" applyAlignment="1" applyProtection="1">
      <alignment horizontal="left" vertical="top"/>
    </xf>
    <xf numFmtId="168" fontId="56" fillId="0" borderId="18" xfId="29" applyNumberFormat="1" applyFont="1" applyFill="1" applyBorder="1" applyAlignment="1" applyProtection="1">
      <alignment horizontal="right" vertical="top"/>
    </xf>
    <xf numFmtId="0" fontId="13" fillId="0" borderId="5" xfId="29" applyFont="1" applyFill="1" applyBorder="1" applyAlignment="1" applyProtection="1">
      <alignment horizontal="center" vertical="top"/>
    </xf>
    <xf numFmtId="0" fontId="13" fillId="0" borderId="0" xfId="29" applyFont="1" applyFill="1" applyBorder="1" applyAlignment="1" applyProtection="1">
      <alignment vertical="top"/>
    </xf>
    <xf numFmtId="49" fontId="36" fillId="0" borderId="0" xfId="29" applyNumberFormat="1" applyFont="1" applyBorder="1" applyAlignment="1" applyProtection="1">
      <alignment vertical="top" wrapText="1"/>
    </xf>
    <xf numFmtId="0" fontId="36" fillId="0" borderId="0" xfId="29" applyNumberFormat="1" applyFont="1" applyBorder="1" applyAlignment="1" applyProtection="1">
      <alignment vertical="top" wrapText="1"/>
    </xf>
    <xf numFmtId="4" fontId="36" fillId="0" borderId="0" xfId="29" applyNumberFormat="1" applyFont="1" applyBorder="1" applyAlignment="1" applyProtection="1"/>
    <xf numFmtId="49" fontId="13" fillId="0" borderId="0" xfId="29" applyNumberFormat="1" applyFont="1" applyFill="1" applyBorder="1" applyAlignment="1" applyProtection="1">
      <alignment horizontal="left" vertical="top"/>
    </xf>
    <xf numFmtId="0" fontId="13" fillId="0" borderId="5" xfId="29" applyFont="1" applyFill="1" applyBorder="1" applyAlignment="1" applyProtection="1">
      <alignment vertical="top"/>
    </xf>
    <xf numFmtId="9" fontId="13" fillId="0" borderId="0" xfId="29" applyNumberFormat="1" applyFont="1" applyFill="1" applyBorder="1" applyAlignment="1" applyProtection="1">
      <alignment horizontal="center" vertical="top"/>
    </xf>
    <xf numFmtId="164" fontId="12" fillId="0" borderId="0" xfId="29" applyNumberFormat="1" applyFont="1" applyFill="1" applyBorder="1" applyAlignment="1" applyProtection="1">
      <alignment horizontal="center" vertical="top"/>
    </xf>
    <xf numFmtId="164" fontId="13" fillId="0" borderId="0" xfId="29" applyNumberFormat="1" applyFont="1" applyFill="1" applyBorder="1" applyAlignment="1" applyProtection="1">
      <alignment horizontal="center" vertical="top" wrapText="1"/>
    </xf>
    <xf numFmtId="0" fontId="12" fillId="0" borderId="0" xfId="29" applyFont="1" applyFill="1" applyBorder="1" applyAlignment="1" applyProtection="1">
      <alignment horizontal="justify" vertical="top" wrapText="1"/>
    </xf>
    <xf numFmtId="0" fontId="12" fillId="0" borderId="0" xfId="29" applyFont="1" applyFill="1" applyBorder="1" applyAlignment="1" applyProtection="1">
      <alignment horizontal="center" vertical="top" wrapText="1"/>
    </xf>
    <xf numFmtId="164" fontId="12" fillId="0" borderId="0" xfId="29" applyNumberFormat="1" applyFont="1" applyFill="1" applyBorder="1" applyAlignment="1" applyProtection="1">
      <alignment horizontal="center" vertical="top" wrapText="1"/>
    </xf>
    <xf numFmtId="0" fontId="12" fillId="0" borderId="9" xfId="29" applyFont="1" applyFill="1" applyBorder="1" applyAlignment="1" applyProtection="1">
      <alignment vertical="top"/>
    </xf>
    <xf numFmtId="164" fontId="13" fillId="4" borderId="10" xfId="29" applyNumberFormat="1" applyFont="1" applyFill="1" applyBorder="1" applyAlignment="1" applyProtection="1">
      <alignment horizontal="right" vertical="top"/>
    </xf>
    <xf numFmtId="49" fontId="13" fillId="0" borderId="5" xfId="29" applyNumberFormat="1" applyFont="1" applyFill="1" applyBorder="1" applyAlignment="1" applyProtection="1">
      <alignment horizontal="left" vertical="top"/>
    </xf>
    <xf numFmtId="0" fontId="13" fillId="0" borderId="5" xfId="29" applyFont="1" applyFill="1" applyBorder="1" applyAlignment="1" applyProtection="1">
      <alignment horizontal="justify" vertical="top"/>
    </xf>
    <xf numFmtId="0" fontId="13" fillId="0" borderId="4" xfId="29" applyFont="1" applyFill="1" applyBorder="1" applyAlignment="1" applyProtection="1">
      <alignment horizontal="center" vertical="top"/>
    </xf>
    <xf numFmtId="164" fontId="13" fillId="0" borderId="19" xfId="29" applyNumberFormat="1" applyFont="1" applyFill="1" applyBorder="1" applyAlignment="1" applyProtection="1">
      <alignment horizontal="center" vertical="top"/>
    </xf>
    <xf numFmtId="0" fontId="13" fillId="0" borderId="9" xfId="29" applyFont="1" applyFill="1" applyBorder="1" applyAlignment="1" applyProtection="1">
      <alignment horizontal="justify" vertical="top"/>
    </xf>
    <xf numFmtId="0" fontId="13" fillId="0" borderId="2" xfId="29" applyFont="1" applyFill="1" applyBorder="1" applyAlignment="1" applyProtection="1">
      <alignment horizontal="center" vertical="top"/>
    </xf>
    <xf numFmtId="164" fontId="13" fillId="0" borderId="8" xfId="29" applyNumberFormat="1" applyFont="1" applyFill="1" applyBorder="1" applyAlignment="1" applyProtection="1">
      <alignment horizontal="center" vertical="top"/>
    </xf>
    <xf numFmtId="0" fontId="13" fillId="0" borderId="9" xfId="29" applyFont="1" applyFill="1" applyBorder="1" applyAlignment="1" applyProtection="1">
      <alignment horizontal="justify" vertical="top" wrapText="1"/>
    </xf>
    <xf numFmtId="0" fontId="13" fillId="0" borderId="2" xfId="29" applyFont="1" applyFill="1" applyBorder="1" applyAlignment="1" applyProtection="1">
      <alignment horizontal="center" vertical="top" wrapText="1"/>
    </xf>
    <xf numFmtId="164" fontId="13" fillId="0" borderId="8" xfId="29" applyNumberFormat="1" applyFont="1" applyFill="1" applyBorder="1" applyAlignment="1" applyProtection="1">
      <alignment horizontal="center" vertical="top" wrapText="1"/>
    </xf>
    <xf numFmtId="9" fontId="13" fillId="0" borderId="8" xfId="29" applyNumberFormat="1" applyFont="1" applyFill="1" applyBorder="1" applyAlignment="1" applyProtection="1">
      <alignment horizontal="center" vertical="top"/>
    </xf>
    <xf numFmtId="49" fontId="12" fillId="0" borderId="9" xfId="29" applyNumberFormat="1" applyFont="1" applyFill="1" applyBorder="1" applyAlignment="1" applyProtection="1">
      <alignment horizontal="left" vertical="top"/>
    </xf>
    <xf numFmtId="0" fontId="12" fillId="0" borderId="9" xfId="29" applyFont="1" applyFill="1" applyBorder="1" applyAlignment="1" applyProtection="1">
      <alignment horizontal="justify" vertical="top"/>
    </xf>
    <xf numFmtId="0" fontId="12" fillId="0" borderId="2" xfId="29" applyFont="1" applyFill="1" applyBorder="1" applyAlignment="1" applyProtection="1">
      <alignment horizontal="center" vertical="top"/>
    </xf>
    <xf numFmtId="164" fontId="12" fillId="0" borderId="8" xfId="29" applyNumberFormat="1" applyFont="1" applyFill="1" applyBorder="1" applyAlignment="1" applyProtection="1">
      <alignment horizontal="center" vertical="top"/>
    </xf>
    <xf numFmtId="49" fontId="13" fillId="0" borderId="0" xfId="24" applyNumberFormat="1" applyFont="1" applyAlignment="1">
      <alignment vertical="top"/>
    </xf>
    <xf numFmtId="0" fontId="60" fillId="0" borderId="0" xfId="24" applyFont="1"/>
    <xf numFmtId="0" fontId="12" fillId="0" borderId="0" xfId="24" applyFont="1" applyAlignment="1">
      <alignment horizontal="center"/>
    </xf>
    <xf numFmtId="0" fontId="12" fillId="0" borderId="0" xfId="24" applyFont="1" applyAlignment="1">
      <alignment horizontal="right"/>
    </xf>
    <xf numFmtId="4" fontId="13" fillId="0" borderId="0" xfId="24" applyNumberFormat="1" applyFont="1"/>
    <xf numFmtId="3" fontId="13" fillId="0" borderId="0" xfId="24" applyNumberFormat="1" applyFont="1"/>
    <xf numFmtId="0" fontId="13" fillId="0" borderId="0" xfId="24" applyFont="1"/>
    <xf numFmtId="0" fontId="13" fillId="0" borderId="0" xfId="24" applyFont="1" applyAlignment="1">
      <alignment wrapText="1"/>
    </xf>
    <xf numFmtId="0" fontId="61" fillId="0" borderId="0" xfId="24" applyFont="1"/>
    <xf numFmtId="0" fontId="62" fillId="0" borderId="0" xfId="24" applyFont="1"/>
    <xf numFmtId="0" fontId="63" fillId="0" borderId="0" xfId="24" applyFont="1"/>
    <xf numFmtId="4" fontId="61" fillId="0" borderId="0" xfId="24" applyNumberFormat="1" applyFont="1"/>
    <xf numFmtId="3" fontId="61" fillId="0" borderId="0" xfId="24" applyNumberFormat="1" applyFont="1"/>
    <xf numFmtId="0" fontId="61" fillId="0" borderId="0" xfId="24" applyFont="1" applyAlignment="1">
      <alignment wrapText="1"/>
    </xf>
    <xf numFmtId="0" fontId="63" fillId="11" borderId="22" xfId="24" applyFont="1" applyFill="1" applyBorder="1" applyAlignment="1">
      <alignment horizontal="center" vertical="center" wrapText="1"/>
    </xf>
    <xf numFmtId="3" fontId="63" fillId="11" borderId="22" xfId="24" applyNumberFormat="1" applyFont="1" applyFill="1" applyBorder="1" applyAlignment="1">
      <alignment horizontal="center" vertical="center" wrapText="1"/>
    </xf>
    <xf numFmtId="4" fontId="63" fillId="11" borderId="22" xfId="24" applyNumberFormat="1" applyFont="1" applyFill="1" applyBorder="1" applyAlignment="1">
      <alignment horizontal="center" vertical="center" wrapText="1"/>
    </xf>
    <xf numFmtId="0" fontId="12" fillId="0" borderId="0" xfId="24" applyFont="1" applyAlignment="1">
      <alignment horizontal="center" vertical="top"/>
    </xf>
    <xf numFmtId="0" fontId="12" fillId="0" borderId="0" xfId="24" applyFont="1" applyAlignment="1">
      <alignment wrapText="1"/>
    </xf>
    <xf numFmtId="0" fontId="12" fillId="0" borderId="0" xfId="24" applyFont="1" applyAlignment="1">
      <alignment vertical="top" wrapText="1"/>
    </xf>
    <xf numFmtId="3" fontId="12" fillId="0" borderId="0" xfId="24" applyNumberFormat="1" applyFont="1"/>
    <xf numFmtId="4" fontId="12" fillId="0" borderId="0" xfId="24" applyNumberFormat="1" applyFont="1"/>
    <xf numFmtId="0" fontId="64" fillId="0" borderId="0" xfId="24" applyFont="1"/>
    <xf numFmtId="0" fontId="12" fillId="0" borderId="23" xfId="24" applyFont="1" applyBorder="1" applyAlignment="1">
      <alignment horizontal="center" vertical="top"/>
    </xf>
    <xf numFmtId="0" fontId="13" fillId="0" borderId="24" xfId="24" applyFont="1" applyBorder="1" applyAlignment="1">
      <alignment vertical="top" wrapText="1"/>
    </xf>
    <xf numFmtId="0" fontId="13" fillId="0" borderId="23" xfId="24" applyFont="1" applyBorder="1" applyAlignment="1">
      <alignment horizontal="center"/>
    </xf>
    <xf numFmtId="4" fontId="13" fillId="0" borderId="23" xfId="24" applyNumberFormat="1" applyFont="1" applyBorder="1" applyAlignment="1">
      <alignment horizontal="right" wrapText="1"/>
    </xf>
    <xf numFmtId="172" fontId="13" fillId="0" borderId="25" xfId="24" applyNumberFormat="1" applyFont="1" applyBorder="1" applyAlignment="1" applyProtection="1">
      <alignment horizontal="right" wrapText="1"/>
      <protection locked="0"/>
    </xf>
    <xf numFmtId="172" fontId="13" fillId="0" borderId="24" xfId="24" applyNumberFormat="1" applyFont="1" applyBorder="1" applyAlignment="1">
      <alignment horizontal="right" wrapText="1"/>
    </xf>
    <xf numFmtId="1" fontId="65" fillId="0" borderId="26" xfId="24" applyNumberFormat="1" applyFont="1" applyBorder="1" applyAlignment="1">
      <alignment horizontal="right" vertical="top" wrapText="1"/>
    </xf>
    <xf numFmtId="0" fontId="62" fillId="0" borderId="0" xfId="24" applyFont="1" applyBorder="1" applyAlignment="1">
      <alignment vertical="top" wrapText="1"/>
    </xf>
    <xf numFmtId="0" fontId="13" fillId="0" borderId="26" xfId="24" applyFont="1" applyBorder="1" applyAlignment="1">
      <alignment horizontal="center"/>
    </xf>
    <xf numFmtId="4" fontId="66" fillId="0" borderId="26" xfId="24" applyNumberFormat="1" applyFont="1" applyBorder="1" applyAlignment="1">
      <alignment horizontal="right" vertical="top" wrapText="1"/>
    </xf>
    <xf numFmtId="172" fontId="66" fillId="3" borderId="26" xfId="13" applyNumberFormat="1" applyFont="1" applyBorder="1" applyProtection="1">
      <alignment horizontal="right" vertical="top" wrapText="1"/>
      <protection locked="0"/>
    </xf>
    <xf numFmtId="172" fontId="66" fillId="0" borderId="26" xfId="24" applyNumberFormat="1" applyFont="1" applyBorder="1" applyAlignment="1">
      <alignment horizontal="right" vertical="top" wrapText="1"/>
    </xf>
    <xf numFmtId="1" fontId="65" fillId="0" borderId="27" xfId="24" applyNumberFormat="1" applyFont="1" applyBorder="1" applyAlignment="1">
      <alignment horizontal="right" vertical="top" wrapText="1"/>
    </xf>
    <xf numFmtId="4" fontId="66" fillId="0" borderId="27" xfId="24" applyNumberFormat="1" applyFont="1" applyBorder="1" applyAlignment="1">
      <alignment horizontal="right" vertical="top" wrapText="1"/>
    </xf>
    <xf numFmtId="172" fontId="66" fillId="3" borderId="27" xfId="13" applyNumberFormat="1" applyFont="1" applyBorder="1" applyProtection="1">
      <alignment horizontal="right" vertical="top" wrapText="1"/>
      <protection locked="0"/>
    </xf>
    <xf numFmtId="172" fontId="66" fillId="0" borderId="27" xfId="24" applyNumberFormat="1" applyFont="1" applyBorder="1" applyAlignment="1">
      <alignment horizontal="right" vertical="top" wrapText="1"/>
    </xf>
    <xf numFmtId="0" fontId="13" fillId="0" borderId="23" xfId="24" applyFont="1" applyBorder="1" applyAlignment="1">
      <alignment vertical="top" wrapText="1"/>
    </xf>
    <xf numFmtId="0" fontId="13" fillId="0" borderId="28" xfId="24" applyFont="1" applyBorder="1" applyAlignment="1">
      <alignment horizontal="center"/>
    </xf>
    <xf numFmtId="1" fontId="65" fillId="0" borderId="29" xfId="24" applyNumberFormat="1" applyFont="1" applyBorder="1" applyAlignment="1">
      <alignment horizontal="right" vertical="top" wrapText="1"/>
    </xf>
    <xf numFmtId="0" fontId="62" fillId="0" borderId="5" xfId="24" applyFont="1" applyBorder="1" applyAlignment="1">
      <alignment vertical="top" wrapText="1"/>
    </xf>
    <xf numFmtId="0" fontId="13" fillId="0" borderId="29" xfId="24" applyFont="1" applyBorder="1" applyAlignment="1">
      <alignment horizontal="center"/>
    </xf>
    <xf numFmtId="4" fontId="66" fillId="0" borderId="29" xfId="24" applyNumberFormat="1" applyFont="1" applyBorder="1" applyAlignment="1">
      <alignment horizontal="right" vertical="top" wrapText="1"/>
    </xf>
    <xf numFmtId="172" fontId="66" fillId="3" borderId="29" xfId="13" applyNumberFormat="1" applyFont="1" applyBorder="1" applyProtection="1">
      <alignment horizontal="right" vertical="top" wrapText="1"/>
      <protection locked="0"/>
    </xf>
    <xf numFmtId="172" fontId="66" fillId="0" borderId="29" xfId="24" applyNumberFormat="1" applyFont="1" applyBorder="1" applyAlignment="1">
      <alignment horizontal="right" vertical="top" wrapText="1"/>
    </xf>
    <xf numFmtId="0" fontId="12" fillId="0" borderId="26" xfId="24" applyFont="1" applyBorder="1" applyAlignment="1">
      <alignment horizontal="center" vertical="top"/>
    </xf>
    <xf numFmtId="0" fontId="13" fillId="0" borderId="26" xfId="24" applyFont="1" applyBorder="1" applyAlignment="1">
      <alignment vertical="top" wrapText="1"/>
    </xf>
    <xf numFmtId="49" fontId="13" fillId="0" borderId="23" xfId="24" applyNumberFormat="1" applyFont="1" applyBorder="1" applyAlignment="1">
      <alignment horizontal="center" vertical="top"/>
    </xf>
    <xf numFmtId="172" fontId="13" fillId="0" borderId="23" xfId="24" applyNumberFormat="1" applyFont="1" applyBorder="1" applyAlignment="1">
      <alignment horizontal="right" wrapText="1"/>
    </xf>
    <xf numFmtId="0" fontId="12" fillId="11" borderId="30" xfId="24" applyFont="1" applyFill="1" applyBorder="1" applyAlignment="1">
      <alignment vertical="top"/>
    </xf>
    <xf numFmtId="0" fontId="12" fillId="11" borderId="31" xfId="24" applyFont="1" applyFill="1" applyBorder="1" applyAlignment="1">
      <alignment vertical="top" wrapText="1"/>
    </xf>
    <xf numFmtId="0" fontId="13" fillId="11" borderId="31" xfId="24" applyFont="1" applyFill="1" applyBorder="1" applyAlignment="1">
      <alignment horizontal="center"/>
    </xf>
    <xf numFmtId="1" fontId="13" fillId="11" borderId="31" xfId="24" applyNumberFormat="1" applyFont="1" applyFill="1" applyBorder="1"/>
    <xf numFmtId="172" fontId="13" fillId="11" borderId="32" xfId="24" applyNumberFormat="1" applyFont="1" applyFill="1" applyBorder="1"/>
    <xf numFmtId="172" fontId="12" fillId="11" borderId="32" xfId="24" applyNumberFormat="1" applyFont="1" applyFill="1" applyBorder="1"/>
    <xf numFmtId="0" fontId="12" fillId="0" borderId="30" xfId="24" applyFont="1" applyFill="1" applyBorder="1" applyAlignment="1">
      <alignment vertical="top"/>
    </xf>
    <xf numFmtId="172" fontId="13" fillId="0" borderId="32" xfId="24" applyNumberFormat="1" applyFont="1" applyFill="1" applyBorder="1"/>
    <xf numFmtId="172" fontId="12" fillId="0" borderId="32" xfId="24" applyNumberFormat="1" applyFont="1" applyFill="1" applyBorder="1"/>
    <xf numFmtId="0" fontId="12" fillId="0" borderId="0" xfId="24" applyFont="1" applyAlignment="1">
      <alignment vertical="top"/>
    </xf>
    <xf numFmtId="0" fontId="67" fillId="0" borderId="0" xfId="24" applyFont="1" applyAlignment="1">
      <alignment vertical="top" wrapText="1"/>
    </xf>
    <xf numFmtId="0" fontId="64" fillId="0" borderId="0" xfId="24" applyFont="1" applyAlignment="1">
      <alignment horizontal="center"/>
    </xf>
    <xf numFmtId="1" fontId="13" fillId="0" borderId="0" xfId="24" applyNumberFormat="1" applyFont="1"/>
    <xf numFmtId="0" fontId="67" fillId="0" borderId="0" xfId="24" applyFont="1" applyAlignment="1">
      <alignment horizontal="left" wrapText="1"/>
    </xf>
    <xf numFmtId="49" fontId="12" fillId="0" borderId="23" xfId="24" applyNumberFormat="1" applyFont="1" applyBorder="1" applyAlignment="1">
      <alignment horizontal="center" vertical="top"/>
    </xf>
    <xf numFmtId="4" fontId="13" fillId="0" borderId="0" xfId="24" applyNumberFormat="1" applyFont="1" applyAlignment="1">
      <alignment wrapText="1"/>
    </xf>
    <xf numFmtId="4" fontId="13" fillId="11" borderId="32" xfId="24" applyNumberFormat="1" applyFont="1" applyFill="1" applyBorder="1"/>
    <xf numFmtId="4" fontId="13" fillId="0" borderId="32" xfId="24" applyNumberFormat="1" applyFont="1" applyFill="1" applyBorder="1"/>
    <xf numFmtId="172" fontId="12" fillId="0" borderId="0" xfId="24" applyNumberFormat="1" applyFont="1"/>
    <xf numFmtId="0" fontId="12" fillId="10" borderId="30" xfId="24" applyFont="1" applyFill="1" applyBorder="1" applyAlignment="1">
      <alignment vertical="top"/>
    </xf>
    <xf numFmtId="0" fontId="12" fillId="10" borderId="31" xfId="24" applyFont="1" applyFill="1" applyBorder="1" applyAlignment="1">
      <alignment vertical="top" wrapText="1"/>
    </xf>
    <xf numFmtId="0" fontId="64" fillId="10" borderId="31" xfId="24" applyFont="1" applyFill="1" applyBorder="1" applyAlignment="1">
      <alignment horizontal="center"/>
    </xf>
    <xf numFmtId="1" fontId="13" fillId="10" borderId="31" xfId="24" applyNumberFormat="1" applyFont="1" applyFill="1" applyBorder="1"/>
    <xf numFmtId="4" fontId="13" fillId="10" borderId="32" xfId="24" applyNumberFormat="1" applyFont="1" applyFill="1" applyBorder="1"/>
    <xf numFmtId="172" fontId="12" fillId="10" borderId="32" xfId="24" applyNumberFormat="1" applyFont="1" applyFill="1" applyBorder="1"/>
    <xf numFmtId="0" fontId="67" fillId="0" borderId="0" xfId="24" applyFont="1" applyAlignment="1">
      <alignment horizontal="center"/>
    </xf>
    <xf numFmtId="0" fontId="12" fillId="0" borderId="0" xfId="24" applyFont="1" applyFill="1" applyBorder="1" applyAlignment="1">
      <alignment vertical="top"/>
    </xf>
    <xf numFmtId="0" fontId="12" fillId="0" borderId="0" xfId="24" applyFont="1" applyFill="1" applyBorder="1" applyAlignment="1">
      <alignment vertical="top" wrapText="1"/>
    </xf>
    <xf numFmtId="0" fontId="13" fillId="0" borderId="0" xfId="24" applyFont="1" applyFill="1" applyBorder="1" applyAlignment="1">
      <alignment horizontal="center"/>
    </xf>
    <xf numFmtId="1" fontId="13" fillId="0" borderId="0" xfId="24" applyNumberFormat="1" applyFont="1" applyFill="1" applyBorder="1"/>
    <xf numFmtId="4" fontId="13" fillId="0" borderId="0" xfId="24" applyNumberFormat="1" applyFont="1" applyFill="1" applyBorder="1"/>
    <xf numFmtId="4" fontId="12" fillId="0" borderId="0" xfId="24" applyNumberFormat="1" applyFont="1" applyFill="1" applyBorder="1"/>
    <xf numFmtId="4" fontId="12" fillId="10" borderId="31" xfId="24" applyNumberFormat="1" applyFont="1" applyFill="1" applyBorder="1" applyAlignment="1">
      <alignment vertical="top" wrapText="1"/>
    </xf>
    <xf numFmtId="4" fontId="12" fillId="10" borderId="32" xfId="24" applyNumberFormat="1" applyFont="1" applyFill="1" applyBorder="1"/>
    <xf numFmtId="0" fontId="12" fillId="0" borderId="31" xfId="24" applyFont="1" applyFill="1" applyBorder="1" applyAlignment="1">
      <alignment vertical="top" wrapText="1"/>
    </xf>
    <xf numFmtId="4" fontId="12" fillId="0" borderId="31" xfId="24" applyNumberFormat="1" applyFont="1" applyFill="1" applyBorder="1" applyAlignment="1">
      <alignment vertical="top" wrapText="1"/>
    </xf>
    <xf numFmtId="4" fontId="12" fillId="0" borderId="32" xfId="24" applyNumberFormat="1" applyFont="1" applyFill="1" applyBorder="1"/>
    <xf numFmtId="4" fontId="13" fillId="0" borderId="25" xfId="24" applyNumberFormat="1" applyFont="1" applyBorder="1" applyAlignment="1" applyProtection="1">
      <alignment horizontal="right" wrapText="1"/>
      <protection locked="0"/>
    </xf>
    <xf numFmtId="4" fontId="13" fillId="0" borderId="24" xfId="24" applyNumberFormat="1" applyFont="1" applyBorder="1" applyAlignment="1">
      <alignment horizontal="right" wrapText="1"/>
    </xf>
    <xf numFmtId="0" fontId="12" fillId="11" borderId="31" xfId="24" applyFont="1" applyFill="1" applyBorder="1" applyAlignment="1">
      <alignment vertical="top"/>
    </xf>
    <xf numFmtId="0" fontId="13" fillId="0" borderId="0" xfId="24" applyFont="1" applyFill="1" applyBorder="1"/>
    <xf numFmtId="0" fontId="13" fillId="0" borderId="31" xfId="24" applyFont="1" applyFill="1" applyBorder="1" applyAlignment="1"/>
    <xf numFmtId="0" fontId="13" fillId="0" borderId="0" xfId="24" applyFont="1" applyFill="1" applyBorder="1" applyAlignment="1"/>
    <xf numFmtId="4" fontId="12" fillId="0" borderId="0" xfId="24" applyNumberFormat="1" applyFont="1" applyFill="1" applyBorder="1" applyAlignment="1">
      <alignment vertical="top" wrapText="1"/>
    </xf>
    <xf numFmtId="0" fontId="13" fillId="0" borderId="0" xfId="24" applyFont="1" applyFill="1"/>
    <xf numFmtId="0" fontId="13" fillId="0" borderId="0" xfId="24" applyFont="1" applyFill="1" applyAlignment="1">
      <alignment wrapText="1"/>
    </xf>
    <xf numFmtId="3" fontId="13" fillId="0" borderId="0" xfId="24" applyNumberFormat="1" applyFont="1" applyFill="1"/>
    <xf numFmtId="4" fontId="13" fillId="0" borderId="0" xfId="24" applyNumberFormat="1" applyFont="1" applyFill="1"/>
    <xf numFmtId="172" fontId="12" fillId="0" borderId="0" xfId="24" applyNumberFormat="1" applyFont="1" applyFill="1" applyBorder="1"/>
    <xf numFmtId="0" fontId="13" fillId="0" borderId="0" xfId="24" applyFont="1" applyAlignment="1">
      <alignment horizontal="left" wrapText="1"/>
    </xf>
    <xf numFmtId="4" fontId="13" fillId="0" borderId="0" xfId="24" applyNumberFormat="1" applyFont="1" applyAlignment="1">
      <alignment horizontal="right" wrapText="1"/>
    </xf>
    <xf numFmtId="0" fontId="69" fillId="0" borderId="0" xfId="24" applyFont="1" applyFill="1" applyAlignment="1">
      <alignment vertical="top" wrapText="1"/>
    </xf>
    <xf numFmtId="1" fontId="70" fillId="0" borderId="23" xfId="24" applyNumberFormat="1" applyFont="1" applyBorder="1" applyAlignment="1">
      <alignment horizontal="center" vertical="top" wrapText="1"/>
    </xf>
    <xf numFmtId="0" fontId="62" fillId="0" borderId="26" xfId="24" applyFont="1" applyBorder="1" applyAlignment="1">
      <alignment vertical="top" wrapText="1"/>
    </xf>
    <xf numFmtId="0" fontId="62" fillId="0" borderId="27" xfId="24" applyFont="1" applyBorder="1" applyAlignment="1">
      <alignment vertical="top" wrapText="1"/>
    </xf>
    <xf numFmtId="1" fontId="12" fillId="0" borderId="23" xfId="24" applyNumberFormat="1" applyFont="1" applyBorder="1" applyAlignment="1">
      <alignment horizontal="center" vertical="top"/>
    </xf>
    <xf numFmtId="1" fontId="12" fillId="0" borderId="17" xfId="24" applyNumberFormat="1" applyFont="1" applyBorder="1" applyAlignment="1">
      <alignment horizontal="center" vertical="top"/>
    </xf>
    <xf numFmtId="0" fontId="13" fillId="0" borderId="17" xfId="24" applyFont="1" applyBorder="1" applyAlignment="1">
      <alignment horizontal="center"/>
    </xf>
    <xf numFmtId="0" fontId="12" fillId="11" borderId="8" xfId="24" applyFont="1" applyFill="1" applyBorder="1" applyAlignment="1">
      <alignment horizontal="center" vertical="top"/>
    </xf>
    <xf numFmtId="0" fontId="12" fillId="11" borderId="9" xfId="24" applyFont="1" applyFill="1" applyBorder="1" applyAlignment="1">
      <alignment vertical="top" wrapText="1"/>
    </xf>
    <xf numFmtId="0" fontId="13" fillId="11" borderId="9" xfId="24" applyFont="1" applyFill="1" applyBorder="1" applyAlignment="1">
      <alignment horizontal="center"/>
    </xf>
    <xf numFmtId="1" fontId="13" fillId="11" borderId="9" xfId="24" applyNumberFormat="1" applyFont="1" applyFill="1" applyBorder="1"/>
    <xf numFmtId="172" fontId="13" fillId="11" borderId="10" xfId="24" applyNumberFormat="1" applyFont="1" applyFill="1" applyBorder="1"/>
    <xf numFmtId="172" fontId="12" fillId="11" borderId="2" xfId="24" applyNumberFormat="1" applyFont="1" applyFill="1" applyBorder="1"/>
    <xf numFmtId="172" fontId="12" fillId="0" borderId="31" xfId="24" applyNumberFormat="1" applyFont="1" applyFill="1" applyBorder="1" applyAlignment="1">
      <alignment vertical="top" wrapText="1"/>
    </xf>
    <xf numFmtId="0" fontId="12" fillId="11" borderId="8" xfId="24" applyFont="1" applyFill="1" applyBorder="1" applyAlignment="1">
      <alignment vertical="top"/>
    </xf>
    <xf numFmtId="0" fontId="12" fillId="11" borderId="9" xfId="24" applyFont="1" applyFill="1" applyBorder="1" applyAlignment="1">
      <alignment vertical="top"/>
    </xf>
    <xf numFmtId="4" fontId="13" fillId="11" borderId="35" xfId="24" applyNumberFormat="1" applyFont="1" applyFill="1" applyBorder="1"/>
    <xf numFmtId="172" fontId="12" fillId="11" borderId="10" xfId="24" applyNumberFormat="1" applyFont="1" applyFill="1" applyBorder="1"/>
    <xf numFmtId="172" fontId="12" fillId="10" borderId="2" xfId="24" applyNumberFormat="1" applyFont="1" applyFill="1" applyBorder="1"/>
    <xf numFmtId="0" fontId="13" fillId="0" borderId="0" xfId="24" applyFont="1" applyBorder="1"/>
    <xf numFmtId="0" fontId="71" fillId="0" borderId="0" xfId="24" applyFont="1" applyBorder="1" applyAlignment="1">
      <alignment vertical="top" wrapText="1"/>
    </xf>
    <xf numFmtId="0" fontId="12" fillId="0" borderId="0" xfId="24" applyFont="1" applyAlignment="1">
      <alignment horizontal="left" vertical="top"/>
    </xf>
    <xf numFmtId="0" fontId="12" fillId="0" borderId="25" xfId="24" applyFont="1" applyBorder="1" applyAlignment="1">
      <alignment vertical="top" wrapText="1"/>
    </xf>
    <xf numFmtId="0" fontId="13" fillId="0" borderId="8" xfId="24" applyFont="1" applyBorder="1" applyAlignment="1">
      <alignment horizontal="left" wrapText="1"/>
    </xf>
    <xf numFmtId="4" fontId="13" fillId="0" borderId="9" xfId="24" applyNumberFormat="1" applyFont="1" applyBorder="1" applyAlignment="1">
      <alignment horizontal="right" wrapText="1"/>
    </xf>
    <xf numFmtId="4" fontId="13" fillId="0" borderId="10" xfId="24" applyNumberFormat="1" applyFont="1" applyBorder="1" applyAlignment="1">
      <alignment horizontal="right" wrapText="1"/>
    </xf>
    <xf numFmtId="1" fontId="13" fillId="0" borderId="36" xfId="24" applyNumberFormat="1" applyFont="1" applyBorder="1" applyAlignment="1">
      <alignment horizontal="center" vertical="top"/>
    </xf>
    <xf numFmtId="0" fontId="13" fillId="0" borderId="17" xfId="24" applyFont="1" applyBorder="1" applyAlignment="1">
      <alignment horizontal="left" vertical="top" wrapText="1"/>
    </xf>
    <xf numFmtId="0" fontId="13" fillId="0" borderId="37" xfId="24" applyFont="1" applyBorder="1" applyAlignment="1">
      <alignment horizontal="center"/>
    </xf>
    <xf numFmtId="44" fontId="66" fillId="3" borderId="26" xfId="30" applyFont="1" applyFill="1" applyBorder="1" applyAlignment="1" applyProtection="1">
      <alignment horizontal="right" vertical="top" wrapText="1"/>
      <protection locked="0"/>
    </xf>
    <xf numFmtId="44" fontId="66" fillId="0" borderId="26" xfId="30" applyFont="1" applyBorder="1" applyAlignment="1">
      <alignment horizontal="right" vertical="top" wrapText="1"/>
    </xf>
    <xf numFmtId="44" fontId="66" fillId="3" borderId="29" xfId="30" applyFont="1" applyFill="1" applyBorder="1" applyAlignment="1" applyProtection="1">
      <alignment horizontal="right" vertical="top" wrapText="1"/>
      <protection locked="0"/>
    </xf>
    <xf numFmtId="44" fontId="66" fillId="0" borderId="29" xfId="30" applyFont="1" applyBorder="1" applyAlignment="1">
      <alignment horizontal="right" vertical="top" wrapText="1"/>
    </xf>
    <xf numFmtId="0" fontId="13" fillId="0" borderId="0" xfId="24" applyFont="1" applyAlignment="1">
      <alignment horizontal="center"/>
    </xf>
    <xf numFmtId="3" fontId="13" fillId="0" borderId="0" xfId="24" applyNumberFormat="1" applyFont="1" applyAlignment="1">
      <alignment horizontal="right"/>
    </xf>
    <xf numFmtId="0" fontId="12" fillId="12" borderId="8" xfId="24" applyFont="1" applyFill="1" applyBorder="1" applyAlignment="1">
      <alignment horizontal="center" vertical="top"/>
    </xf>
    <xf numFmtId="0" fontId="13" fillId="12" borderId="9" xfId="24" applyFont="1" applyFill="1" applyBorder="1" applyAlignment="1">
      <alignment horizontal="center"/>
    </xf>
    <xf numFmtId="3" fontId="13" fillId="12" borderId="9" xfId="24" applyNumberFormat="1" applyFont="1" applyFill="1" applyBorder="1" applyAlignment="1">
      <alignment horizontal="right"/>
    </xf>
    <xf numFmtId="4" fontId="13" fillId="12" borderId="9" xfId="24" applyNumberFormat="1" applyFont="1" applyFill="1" applyBorder="1"/>
    <xf numFmtId="172" fontId="12" fillId="12" borderId="2" xfId="24" applyNumberFormat="1" applyFont="1" applyFill="1" applyBorder="1"/>
    <xf numFmtId="172" fontId="12" fillId="0" borderId="2" xfId="24" applyNumberFormat="1" applyFont="1" applyFill="1" applyBorder="1"/>
    <xf numFmtId="172" fontId="13" fillId="0" borderId="0" xfId="24" applyNumberFormat="1" applyFont="1"/>
    <xf numFmtId="0" fontId="36" fillId="0" borderId="0" xfId="0" applyNumberFormat="1" applyFont="1" applyBorder="1" applyAlignment="1">
      <alignment horizontal="left" vertical="center" wrapText="1"/>
    </xf>
    <xf numFmtId="0" fontId="36" fillId="0" borderId="0" xfId="0" applyNumberFormat="1" applyFont="1" applyBorder="1" applyAlignment="1">
      <alignment horizontal="left" vertical="center"/>
    </xf>
    <xf numFmtId="49" fontId="36" fillId="0" borderId="0" xfId="0" applyNumberFormat="1" applyFont="1" applyBorder="1" applyAlignment="1">
      <alignment horizontal="left" vertical="center"/>
    </xf>
    <xf numFmtId="0" fontId="36" fillId="0" borderId="0" xfId="29" applyNumberFormat="1" applyFont="1" applyBorder="1" applyAlignment="1" applyProtection="1">
      <alignment horizontal="left" vertical="center" wrapText="1"/>
    </xf>
    <xf numFmtId="0" fontId="36" fillId="0" borderId="0" xfId="29" applyNumberFormat="1" applyFont="1" applyBorder="1" applyAlignment="1" applyProtection="1">
      <alignment horizontal="left" vertical="center"/>
    </xf>
    <xf numFmtId="49" fontId="36" fillId="0" borderId="0" xfId="29" applyNumberFormat="1" applyFont="1" applyBorder="1" applyAlignment="1" applyProtection="1">
      <alignment horizontal="left" vertical="center"/>
    </xf>
    <xf numFmtId="4" fontId="12" fillId="6" borderId="8" xfId="0" applyNumberFormat="1" applyFont="1" applyFill="1" applyBorder="1" applyAlignment="1">
      <alignment horizontal="left" vertical="top" wrapText="1"/>
    </xf>
    <xf numFmtId="0" fontId="12" fillId="6" borderId="10" xfId="0" applyFont="1" applyFill="1" applyBorder="1" applyAlignment="1">
      <alignment horizontal="left" vertical="top"/>
    </xf>
    <xf numFmtId="4" fontId="12" fillId="7" borderId="8" xfId="0" applyNumberFormat="1" applyFont="1" applyFill="1" applyBorder="1" applyAlignment="1">
      <alignment horizontal="left" vertical="top" wrapText="1"/>
    </xf>
    <xf numFmtId="0" fontId="12" fillId="7" borderId="10" xfId="0" applyFont="1" applyFill="1" applyBorder="1" applyAlignment="1">
      <alignment horizontal="left" vertical="top"/>
    </xf>
    <xf numFmtId="4" fontId="13" fillId="0" borderId="20" xfId="0" applyNumberFormat="1" applyFont="1" applyFill="1" applyBorder="1" applyAlignment="1">
      <alignment horizontal="right" vertical="top"/>
    </xf>
    <xf numFmtId="4" fontId="13" fillId="0" borderId="15" xfId="0" applyNumberFormat="1" applyFont="1" applyFill="1" applyBorder="1" applyAlignment="1">
      <alignment horizontal="right" vertical="top"/>
    </xf>
    <xf numFmtId="4" fontId="13" fillId="0" borderId="0" xfId="0" applyNumberFormat="1" applyFont="1" applyFill="1" applyBorder="1" applyAlignment="1">
      <alignment horizontal="right" vertical="top"/>
    </xf>
    <xf numFmtId="164" fontId="12" fillId="4" borderId="8" xfId="0" applyNumberFormat="1" applyFont="1" applyFill="1" applyBorder="1" applyAlignment="1">
      <alignment horizontal="center" vertical="top"/>
    </xf>
    <xf numFmtId="164" fontId="12" fillId="4" borderId="10" xfId="0" applyNumberFormat="1" applyFont="1" applyFill="1" applyBorder="1" applyAlignment="1">
      <alignment horizontal="center" vertical="top"/>
    </xf>
    <xf numFmtId="164" fontId="12" fillId="3" borderId="8" xfId="0" applyNumberFormat="1" applyFont="1" applyFill="1" applyBorder="1" applyAlignment="1">
      <alignment horizontal="center" vertical="top"/>
    </xf>
    <xf numFmtId="164" fontId="12" fillId="3" borderId="10" xfId="0" applyNumberFormat="1" applyFont="1" applyFill="1" applyBorder="1" applyAlignment="1">
      <alignment horizontal="center" vertical="top"/>
    </xf>
    <xf numFmtId="164" fontId="12" fillId="5" borderId="8" xfId="0" applyNumberFormat="1" applyFont="1" applyFill="1" applyBorder="1" applyAlignment="1">
      <alignment horizontal="center" vertical="top"/>
    </xf>
    <xf numFmtId="164" fontId="12" fillId="5" borderId="9" xfId="0" applyNumberFormat="1" applyFont="1" applyFill="1" applyBorder="1" applyAlignment="1">
      <alignment horizontal="center" vertical="top"/>
    </xf>
    <xf numFmtId="0" fontId="13" fillId="0" borderId="9" xfId="12" applyFont="1" applyBorder="1" applyAlignment="1">
      <alignment horizontal="left" vertical="top" wrapText="1"/>
    </xf>
    <xf numFmtId="4" fontId="18" fillId="0" borderId="0" xfId="18" applyNumberFormat="1" applyFont="1" applyAlignment="1" applyProtection="1">
      <alignment horizontal="center" vertical="top" wrapText="1"/>
    </xf>
    <xf numFmtId="4" fontId="18" fillId="0" borderId="0" xfId="18" applyNumberFormat="1" applyFont="1" applyAlignment="1" applyProtection="1">
      <alignment horizontal="center" vertical="top"/>
    </xf>
    <xf numFmtId="4" fontId="18" fillId="0" borderId="0" xfId="19" applyNumberFormat="1" applyFont="1" applyAlignment="1" applyProtection="1">
      <alignment horizontal="left" vertical="top" wrapText="1"/>
    </xf>
    <xf numFmtId="0" fontId="12" fillId="11" borderId="31" xfId="24" applyFont="1" applyFill="1" applyBorder="1" applyAlignment="1">
      <alignment vertical="top" wrapText="1"/>
    </xf>
    <xf numFmtId="0" fontId="13" fillId="0" borderId="31" xfId="24" applyFont="1" applyBorder="1"/>
    <xf numFmtId="0" fontId="12" fillId="0" borderId="31" xfId="24" applyFont="1" applyFill="1" applyBorder="1" applyAlignment="1">
      <alignment vertical="top" wrapText="1"/>
    </xf>
    <xf numFmtId="0" fontId="13" fillId="0" borderId="31" xfId="24" applyFont="1" applyFill="1" applyBorder="1"/>
    <xf numFmtId="0" fontId="12" fillId="11" borderId="33" xfId="24" applyFont="1" applyFill="1" applyBorder="1" applyAlignment="1">
      <alignment horizontal="left" vertical="top"/>
    </xf>
    <xf numFmtId="0" fontId="12" fillId="11" borderId="34" xfId="24" applyFont="1" applyFill="1" applyBorder="1" applyAlignment="1">
      <alignment horizontal="left" vertical="top"/>
    </xf>
    <xf numFmtId="0" fontId="12" fillId="0" borderId="0" xfId="24" applyFont="1" applyAlignment="1">
      <alignment vertical="top" wrapText="1"/>
    </xf>
    <xf numFmtId="0" fontId="13" fillId="0" borderId="0" xfId="24" applyFont="1"/>
    <xf numFmtId="164" fontId="13" fillId="0" borderId="2" xfId="0" applyNumberFormat="1" applyFont="1" applyFill="1" applyBorder="1" applyAlignment="1" applyProtection="1">
      <alignment horizontal="center" vertical="top"/>
      <protection locked="0"/>
    </xf>
    <xf numFmtId="164" fontId="12" fillId="0" borderId="2" xfId="0" applyNumberFormat="1" applyFont="1" applyFill="1" applyBorder="1" applyAlignment="1" applyProtection="1">
      <alignment horizontal="center" vertical="top"/>
      <protection locked="0"/>
    </xf>
    <xf numFmtId="164" fontId="13" fillId="9" borderId="2" xfId="0" applyNumberFormat="1" applyFont="1" applyFill="1" applyBorder="1" applyAlignment="1" applyProtection="1">
      <alignment horizontal="center" vertical="top"/>
      <protection locked="0"/>
    </xf>
    <xf numFmtId="164" fontId="13" fillId="0" borderId="2" xfId="0" applyNumberFormat="1" applyFont="1" applyFill="1" applyBorder="1" applyAlignment="1" applyProtection="1">
      <alignment horizontal="center" vertical="top" wrapText="1"/>
      <protection locked="0"/>
    </xf>
    <xf numFmtId="164" fontId="12" fillId="0" borderId="2" xfId="0" applyNumberFormat="1" applyFont="1" applyFill="1" applyBorder="1" applyAlignment="1" applyProtection="1">
      <alignment horizontal="center" vertical="top" wrapText="1"/>
      <protection locked="0"/>
    </xf>
    <xf numFmtId="164" fontId="45" fillId="0" borderId="2" xfId="0" applyNumberFormat="1" applyFont="1" applyFill="1" applyBorder="1" applyAlignment="1" applyProtection="1">
      <alignment horizontal="center" vertical="top" wrapText="1"/>
      <protection locked="0"/>
    </xf>
    <xf numFmtId="0" fontId="13" fillId="0" borderId="10" xfId="14" applyFont="1" applyFill="1" applyBorder="1" applyAlignment="1" applyProtection="1">
      <alignment horizontal="right" vertical="center"/>
      <protection locked="0"/>
    </xf>
    <xf numFmtId="4" fontId="13" fillId="0" borderId="10" xfId="14" applyNumberFormat="1" applyFont="1" applyFill="1" applyBorder="1" applyAlignment="1" applyProtection="1">
      <alignment horizontal="right"/>
      <protection locked="0"/>
    </xf>
    <xf numFmtId="0" fontId="13" fillId="0" borderId="10" xfId="14" applyFont="1" applyFill="1" applyBorder="1" applyProtection="1">
      <protection locked="0"/>
    </xf>
    <xf numFmtId="0" fontId="16" fillId="0" borderId="0" xfId="16" applyFont="1" applyFill="1" applyProtection="1"/>
    <xf numFmtId="4" fontId="47" fillId="0" borderId="8" xfId="16" applyNumberFormat="1" applyFont="1" applyFill="1" applyBorder="1" applyProtection="1"/>
    <xf numFmtId="4" fontId="47" fillId="0" borderId="9" xfId="16" applyNumberFormat="1" applyFont="1" applyFill="1" applyBorder="1" applyProtection="1"/>
    <xf numFmtId="4" fontId="47" fillId="0" borderId="9" xfId="16" applyNumberFormat="1" applyFont="1" applyFill="1" applyBorder="1" applyAlignment="1" applyProtection="1">
      <alignment horizontal="left"/>
    </xf>
    <xf numFmtId="4" fontId="47" fillId="0" borderId="9" xfId="16" applyNumberFormat="1" applyFont="1" applyFill="1" applyBorder="1" applyAlignment="1" applyProtection="1">
      <alignment wrapText="1"/>
    </xf>
    <xf numFmtId="0" fontId="47" fillId="0" borderId="9" xfId="16" applyFont="1" applyFill="1" applyBorder="1" applyAlignment="1" applyProtection="1">
      <alignment wrapText="1"/>
    </xf>
    <xf numFmtId="0" fontId="47" fillId="0" borderId="10" xfId="16" applyFont="1" applyFill="1" applyBorder="1" applyProtection="1"/>
    <xf numFmtId="49" fontId="16" fillId="0" borderId="0" xfId="14" applyNumberFormat="1" applyFont="1" applyFill="1" applyAlignment="1" applyProtection="1">
      <alignment vertical="top"/>
    </xf>
    <xf numFmtId="2" fontId="16" fillId="0" borderId="0" xfId="14" applyNumberFormat="1" applyFont="1" applyFill="1" applyBorder="1" applyAlignment="1" applyProtection="1">
      <alignment horizontal="left" vertical="top"/>
    </xf>
    <xf numFmtId="0" fontId="16" fillId="0" borderId="0" xfId="14" applyFont="1" applyFill="1" applyBorder="1" applyAlignment="1" applyProtection="1">
      <alignment vertical="top" wrapText="1"/>
    </xf>
    <xf numFmtId="0" fontId="16" fillId="0" borderId="0" xfId="14" applyFont="1" applyFill="1" applyBorder="1" applyAlignment="1" applyProtection="1">
      <alignment horizontal="left"/>
    </xf>
    <xf numFmtId="0" fontId="16" fillId="0" borderId="0" xfId="14" applyFont="1" applyFill="1" applyBorder="1" applyProtection="1"/>
    <xf numFmtId="4" fontId="16" fillId="0" borderId="0" xfId="14" applyNumberFormat="1" applyFont="1" applyFill="1" applyBorder="1" applyProtection="1"/>
    <xf numFmtId="0" fontId="16" fillId="0" borderId="0" xfId="14" applyFont="1" applyFill="1" applyProtection="1"/>
    <xf numFmtId="2" fontId="16" fillId="0" borderId="0" xfId="14" applyNumberFormat="1" applyFont="1" applyFill="1" applyAlignment="1" applyProtection="1">
      <alignment horizontal="left" vertical="top"/>
    </xf>
    <xf numFmtId="0" fontId="16" fillId="0" borderId="0" xfId="14" applyFont="1" applyFill="1" applyAlignment="1" applyProtection="1">
      <alignment vertical="top" wrapText="1"/>
    </xf>
    <xf numFmtId="0" fontId="16" fillId="0" borderId="0" xfId="14" applyFont="1" applyFill="1" applyAlignment="1" applyProtection="1">
      <alignment horizontal="left"/>
    </xf>
    <xf numFmtId="4" fontId="16" fillId="0" borderId="0" xfId="14" applyNumberFormat="1" applyFont="1" applyFill="1" applyProtection="1"/>
    <xf numFmtId="0" fontId="18" fillId="0" borderId="0" xfId="14" applyFont="1" applyFill="1" applyProtection="1"/>
    <xf numFmtId="49" fontId="18" fillId="0" borderId="0" xfId="14" applyNumberFormat="1" applyFont="1" applyFill="1" applyAlignment="1" applyProtection="1">
      <alignment vertical="top"/>
    </xf>
    <xf numFmtId="0" fontId="18" fillId="0" borderId="0" xfId="14" applyFont="1" applyFill="1" applyAlignment="1" applyProtection="1">
      <alignment horizontal="centerContinuous" vertical="top" wrapText="1"/>
    </xf>
    <xf numFmtId="0" fontId="18" fillId="0" borderId="0" xfId="14" applyFont="1" applyFill="1" applyAlignment="1" applyProtection="1">
      <alignment horizontal="centerContinuous"/>
    </xf>
    <xf numFmtId="4" fontId="18" fillId="0" borderId="0" xfId="14" applyNumberFormat="1" applyFont="1" applyFill="1" applyAlignment="1" applyProtection="1">
      <alignment horizontal="centerContinuous"/>
    </xf>
    <xf numFmtId="4" fontId="16" fillId="0" borderId="0" xfId="14" applyNumberFormat="1" applyFont="1" applyFill="1" applyAlignment="1" applyProtection="1"/>
    <xf numFmtId="0" fontId="16" fillId="0" borderId="0" xfId="14" applyFont="1" applyFill="1" applyAlignment="1" applyProtection="1">
      <alignment horizontal="centerContinuous" vertical="top" wrapText="1"/>
    </xf>
    <xf numFmtId="0" fontId="16" fillId="0" borderId="0" xfId="14" applyFont="1" applyFill="1" applyAlignment="1" applyProtection="1">
      <alignment horizontal="centerContinuous"/>
    </xf>
    <xf numFmtId="0" fontId="16" fillId="0" borderId="0" xfId="14" applyFont="1" applyFill="1" applyAlignment="1" applyProtection="1">
      <alignment wrapText="1"/>
    </xf>
    <xf numFmtId="0" fontId="16" fillId="0" borderId="0" xfId="14" applyFont="1" applyFill="1" applyAlignment="1" applyProtection="1">
      <alignment horizontal="left" vertical="top" wrapText="1"/>
    </xf>
    <xf numFmtId="49" fontId="16" fillId="0" borderId="0" xfId="14" applyNumberFormat="1" applyFont="1" applyFill="1" applyAlignment="1" applyProtection="1">
      <alignment horizontal="left" vertical="top" wrapText="1"/>
    </xf>
    <xf numFmtId="49" fontId="16" fillId="0" borderId="0" xfId="14" applyNumberFormat="1" applyFont="1" applyFill="1" applyAlignment="1" applyProtection="1">
      <alignment vertical="top" wrapText="1"/>
    </xf>
    <xf numFmtId="4" fontId="48" fillId="0" borderId="0" xfId="18" applyNumberFormat="1" applyFont="1" applyBorder="1" applyAlignment="1" applyProtection="1">
      <alignment vertical="center" wrapText="1"/>
    </xf>
    <xf numFmtId="4" fontId="48" fillId="0" borderId="0" xfId="18" applyNumberFormat="1" applyFont="1" applyBorder="1" applyAlignment="1" applyProtection="1">
      <alignment horizontal="center" vertical="center" wrapText="1"/>
    </xf>
    <xf numFmtId="49" fontId="16" fillId="0" borderId="11" xfId="14" applyNumberFormat="1" applyFont="1" applyFill="1" applyBorder="1" applyAlignment="1" applyProtection="1">
      <alignment vertical="top"/>
    </xf>
    <xf numFmtId="2" fontId="19" fillId="0" borderId="11" xfId="14" applyNumberFormat="1" applyFont="1" applyFill="1" applyBorder="1" applyAlignment="1" applyProtection="1">
      <alignment horizontal="left" vertical="top"/>
    </xf>
    <xf numFmtId="0" fontId="19" fillId="0" borderId="11" xfId="14" applyFont="1" applyFill="1" applyBorder="1" applyAlignment="1" applyProtection="1">
      <alignment vertical="top" wrapText="1"/>
    </xf>
    <xf numFmtId="0" fontId="19" fillId="0" borderId="11" xfId="14" applyFont="1" applyFill="1" applyBorder="1" applyAlignment="1" applyProtection="1">
      <alignment horizontal="left"/>
    </xf>
    <xf numFmtId="0" fontId="19" fillId="0" borderId="11" xfId="14" applyFont="1" applyFill="1" applyBorder="1" applyProtection="1"/>
    <xf numFmtId="4" fontId="19" fillId="0" borderId="11" xfId="14" applyNumberFormat="1" applyFont="1" applyFill="1" applyBorder="1" applyProtection="1"/>
    <xf numFmtId="4" fontId="20" fillId="0" borderId="11" xfId="14" applyNumberFormat="1" applyFont="1" applyFill="1" applyBorder="1" applyProtection="1"/>
    <xf numFmtId="0" fontId="16" fillId="0" borderId="11" xfId="14" applyFont="1" applyFill="1" applyBorder="1" applyProtection="1"/>
    <xf numFmtId="2" fontId="18" fillId="0" borderId="0" xfId="14" applyNumberFormat="1" applyFont="1" applyFill="1" applyAlignment="1" applyProtection="1">
      <alignment horizontal="left" vertical="top"/>
    </xf>
    <xf numFmtId="0" fontId="18" fillId="0" borderId="0" xfId="14" applyFont="1" applyFill="1" applyAlignment="1" applyProtection="1">
      <alignment horizontal="left"/>
    </xf>
    <xf numFmtId="4" fontId="18" fillId="0" borderId="0" xfId="14" applyNumberFormat="1" applyFont="1" applyFill="1" applyAlignment="1" applyProtection="1">
      <alignment horizontal="right"/>
    </xf>
    <xf numFmtId="2" fontId="48" fillId="0" borderId="0" xfId="14" applyNumberFormat="1" applyFont="1" applyFill="1" applyProtection="1"/>
    <xf numFmtId="0" fontId="48" fillId="0" borderId="0" xfId="14" applyFont="1" applyFill="1" applyProtection="1"/>
    <xf numFmtId="4" fontId="48" fillId="0" borderId="0" xfId="14" applyNumberFormat="1" applyFont="1" applyFill="1" applyProtection="1"/>
    <xf numFmtId="4" fontId="18" fillId="0" borderId="0" xfId="14" applyNumberFormat="1" applyFont="1" applyFill="1" applyProtection="1"/>
    <xf numFmtId="49" fontId="18" fillId="0" borderId="0" xfId="14" applyNumberFormat="1" applyFont="1" applyFill="1" applyBorder="1" applyAlignment="1" applyProtection="1">
      <alignment vertical="top"/>
    </xf>
    <xf numFmtId="0" fontId="18" fillId="0" borderId="0" xfId="14" applyFont="1" applyFill="1" applyBorder="1" applyAlignment="1" applyProtection="1">
      <alignment horizontal="left"/>
    </xf>
    <xf numFmtId="0" fontId="18" fillId="0" borderId="0" xfId="14" applyFont="1" applyFill="1" applyBorder="1" applyProtection="1"/>
    <xf numFmtId="4" fontId="18" fillId="0" borderId="0" xfId="14" applyNumberFormat="1" applyFont="1" applyFill="1" applyBorder="1" applyAlignment="1" applyProtection="1">
      <alignment horizontal="right"/>
    </xf>
    <xf numFmtId="2" fontId="18" fillId="0" borderId="0" xfId="14" applyNumberFormat="1" applyFont="1" applyFill="1" applyBorder="1" applyAlignment="1" applyProtection="1">
      <alignment horizontal="left" vertical="top"/>
    </xf>
    <xf numFmtId="49" fontId="16" fillId="0" borderId="0" xfId="14" applyNumberFormat="1" applyFont="1" applyFill="1" applyBorder="1" applyAlignment="1" applyProtection="1">
      <alignment vertical="top"/>
    </xf>
    <xf numFmtId="49" fontId="16" fillId="0" borderId="7" xfId="14" applyNumberFormat="1" applyFont="1" applyFill="1" applyBorder="1" applyAlignment="1" applyProtection="1">
      <alignment vertical="top"/>
    </xf>
    <xf numFmtId="2" fontId="18" fillId="0" borderId="7" xfId="14" applyNumberFormat="1" applyFont="1" applyFill="1" applyBorder="1" applyAlignment="1" applyProtection="1">
      <alignment horizontal="left" vertical="top"/>
    </xf>
    <xf numFmtId="0" fontId="16" fillId="0" borderId="7" xfId="14" applyFont="1" applyFill="1" applyBorder="1" applyAlignment="1" applyProtection="1">
      <alignment vertical="top" wrapText="1"/>
    </xf>
    <xf numFmtId="0" fontId="16" fillId="0" borderId="7" xfId="14" applyFont="1" applyFill="1" applyBorder="1" applyAlignment="1" applyProtection="1">
      <alignment horizontal="left"/>
    </xf>
    <xf numFmtId="0" fontId="16" fillId="0" borderId="7" xfId="14" applyFont="1" applyFill="1" applyBorder="1" applyProtection="1"/>
    <xf numFmtId="4" fontId="16" fillId="0" borderId="7" xfId="14" applyNumberFormat="1" applyFont="1" applyFill="1" applyBorder="1" applyProtection="1"/>
    <xf numFmtId="0" fontId="16" fillId="0" borderId="12" xfId="14" applyFont="1" applyFill="1" applyBorder="1" applyProtection="1"/>
    <xf numFmtId="0" fontId="18" fillId="0" borderId="0" xfId="14" applyFont="1" applyFill="1" applyAlignment="1" applyProtection="1">
      <alignment vertical="top" wrapText="1"/>
    </xf>
    <xf numFmtId="2" fontId="16" fillId="0" borderId="11" xfId="14" applyNumberFormat="1" applyFont="1" applyFill="1" applyBorder="1" applyAlignment="1" applyProtection="1">
      <alignment horizontal="left" vertical="top"/>
    </xf>
    <xf numFmtId="4" fontId="16" fillId="0" borderId="11" xfId="14" applyNumberFormat="1" applyFont="1" applyFill="1" applyBorder="1" applyProtection="1"/>
    <xf numFmtId="49" fontId="18" fillId="0" borderId="0" xfId="14" applyNumberFormat="1" applyFont="1" applyFill="1" applyAlignment="1" applyProtection="1">
      <alignment horizontal="left" vertical="top"/>
    </xf>
    <xf numFmtId="0" fontId="18" fillId="0" borderId="0" xfId="14" applyFont="1" applyFill="1" applyAlignment="1" applyProtection="1">
      <alignment horizontal="center"/>
    </xf>
    <xf numFmtId="4" fontId="18" fillId="0" borderId="0" xfId="14" applyNumberFormat="1" applyFont="1" applyFill="1" applyAlignment="1" applyProtection="1">
      <alignment horizontal="center"/>
    </xf>
    <xf numFmtId="4" fontId="16" fillId="0" borderId="0" xfId="14" applyNumberFormat="1" applyFont="1" applyFill="1" applyAlignment="1" applyProtection="1">
      <alignment horizontal="center"/>
    </xf>
    <xf numFmtId="49" fontId="18" fillId="0" borderId="11" xfId="14" applyNumberFormat="1" applyFont="1" applyFill="1" applyBorder="1" applyAlignment="1" applyProtection="1">
      <alignment vertical="top"/>
    </xf>
    <xf numFmtId="0" fontId="18" fillId="0" borderId="11" xfId="14" applyFont="1" applyFill="1" applyBorder="1" applyAlignment="1" applyProtection="1">
      <alignment vertical="top" wrapText="1"/>
    </xf>
    <xf numFmtId="0" fontId="18" fillId="0" borderId="11" xfId="14" applyFont="1" applyFill="1" applyBorder="1" applyAlignment="1" applyProtection="1">
      <alignment horizontal="left"/>
    </xf>
    <xf numFmtId="0" fontId="18" fillId="0" borderId="11" xfId="14" applyFont="1" applyFill="1" applyBorder="1" applyProtection="1"/>
    <xf numFmtId="4" fontId="18" fillId="0" borderId="11" xfId="14" applyNumberFormat="1" applyFont="1" applyFill="1" applyBorder="1" applyProtection="1"/>
    <xf numFmtId="0" fontId="16" fillId="0" borderId="0" xfId="14" applyFont="1" applyFill="1" applyAlignment="1" applyProtection="1">
      <alignment vertical="top"/>
    </xf>
    <xf numFmtId="4" fontId="22" fillId="0" borderId="0" xfId="14" applyNumberFormat="1" applyFont="1" applyFill="1" applyProtection="1"/>
    <xf numFmtId="0" fontId="22" fillId="0" borderId="0" xfId="14" applyFont="1" applyFill="1" applyProtection="1"/>
    <xf numFmtId="0" fontId="16" fillId="0" borderId="0" xfId="14" applyFont="1" applyFill="1" applyAlignment="1" applyProtection="1">
      <alignment horizontal="left" vertical="top"/>
    </xf>
    <xf numFmtId="49" fontId="16" fillId="0" borderId="0" xfId="14" applyNumberFormat="1" applyFont="1" applyFill="1" applyAlignment="1" applyProtection="1">
      <alignment horizontal="right" vertical="top"/>
    </xf>
    <xf numFmtId="4" fontId="43" fillId="0" borderId="0" xfId="14" applyNumberFormat="1" applyFont="1" applyFill="1" applyProtection="1"/>
    <xf numFmtId="0" fontId="16" fillId="0" borderId="0" xfId="14" applyNumberFormat="1" applyFont="1" applyFill="1" applyAlignment="1" applyProtection="1">
      <alignment horizontal="left" vertical="top"/>
    </xf>
    <xf numFmtId="0" fontId="22" fillId="0" borderId="0" xfId="14" applyNumberFormat="1" applyFont="1" applyFill="1" applyBorder="1" applyAlignment="1" applyProtection="1">
      <alignment horizontal="left" vertical="top" wrapText="1"/>
    </xf>
    <xf numFmtId="0" fontId="22" fillId="0" borderId="0" xfId="14" applyFont="1" applyFill="1" applyAlignment="1" applyProtection="1">
      <alignment horizontal="left"/>
    </xf>
    <xf numFmtId="0" fontId="6" fillId="0" borderId="0" xfId="14" applyFont="1" applyFill="1" applyProtection="1"/>
    <xf numFmtId="0" fontId="16" fillId="0" borderId="0" xfId="14" quotePrefix="1" applyFont="1" applyFill="1" applyAlignment="1" applyProtection="1">
      <alignment vertical="top" wrapText="1"/>
    </xf>
    <xf numFmtId="0" fontId="16" fillId="0" borderId="0" xfId="14" applyFont="1" applyFill="1" applyAlignment="1" applyProtection="1">
      <alignment horizontal="right"/>
    </xf>
    <xf numFmtId="2" fontId="43" fillId="0" borderId="0" xfId="14" applyNumberFormat="1" applyFont="1" applyFill="1" applyProtection="1"/>
    <xf numFmtId="0" fontId="16" fillId="0" borderId="0" xfId="14" applyNumberFormat="1" applyFont="1" applyFill="1" applyBorder="1" applyAlignment="1" applyProtection="1">
      <alignment horizontal="left" vertical="top" wrapText="1"/>
    </xf>
    <xf numFmtId="0" fontId="18" fillId="0" borderId="11" xfId="14" applyFont="1" applyFill="1" applyBorder="1" applyAlignment="1" applyProtection="1">
      <alignment vertical="top"/>
    </xf>
    <xf numFmtId="2" fontId="18" fillId="0" borderId="11" xfId="14" applyNumberFormat="1" applyFont="1" applyFill="1" applyBorder="1" applyAlignment="1" applyProtection="1">
      <alignment horizontal="left" vertical="top"/>
    </xf>
    <xf numFmtId="4" fontId="21" fillId="0" borderId="11" xfId="14" applyNumberFormat="1" applyFont="1" applyFill="1" applyBorder="1" applyProtection="1"/>
    <xf numFmtId="0" fontId="18" fillId="0" borderId="0" xfId="14" applyFont="1" applyFill="1" applyAlignment="1" applyProtection="1">
      <alignment vertical="top"/>
    </xf>
    <xf numFmtId="4" fontId="21" fillId="0" borderId="0" xfId="14" applyNumberFormat="1" applyFont="1" applyFill="1" applyProtection="1"/>
    <xf numFmtId="4" fontId="18" fillId="0" borderId="0" xfId="14" applyNumberFormat="1" applyFont="1" applyFill="1" applyAlignment="1" applyProtection="1"/>
    <xf numFmtId="0" fontId="16" fillId="0" borderId="0" xfId="14" applyFont="1" applyFill="1" applyAlignment="1" applyProtection="1">
      <alignment horizontal="center"/>
    </xf>
    <xf numFmtId="17" fontId="16" fillId="0" borderId="0" xfId="14" applyNumberFormat="1" applyFont="1" applyFill="1" applyAlignment="1" applyProtection="1">
      <alignment vertical="top" wrapText="1"/>
    </xf>
    <xf numFmtId="4" fontId="48" fillId="6" borderId="0" xfId="18" applyNumberFormat="1" applyFont="1" applyFill="1" applyBorder="1" applyAlignment="1" applyProtection="1">
      <alignment horizontal="center" vertical="center" wrapText="1"/>
    </xf>
    <xf numFmtId="4" fontId="48" fillId="7" borderId="0" xfId="18" applyNumberFormat="1" applyFont="1" applyFill="1" applyBorder="1" applyAlignment="1" applyProtection="1">
      <alignment horizontal="center" vertical="center" wrapText="1"/>
    </xf>
    <xf numFmtId="0" fontId="16" fillId="0" borderId="11" xfId="14" applyFont="1" applyFill="1" applyBorder="1" applyAlignment="1" applyProtection="1">
      <alignment vertical="top" wrapText="1"/>
    </xf>
    <xf numFmtId="0" fontId="16" fillId="0" borderId="11" xfId="14" applyFont="1" applyFill="1" applyBorder="1" applyAlignment="1" applyProtection="1">
      <alignment horizontal="left"/>
    </xf>
    <xf numFmtId="4" fontId="16" fillId="0" borderId="11" xfId="14" applyNumberFormat="1" applyFont="1" applyFill="1" applyBorder="1" applyAlignment="1" applyProtection="1">
      <alignment horizontal="center"/>
    </xf>
    <xf numFmtId="0" fontId="16" fillId="0" borderId="11" xfId="14" applyFont="1" applyFill="1" applyBorder="1" applyAlignment="1" applyProtection="1">
      <alignment horizontal="center"/>
    </xf>
    <xf numFmtId="0" fontId="16" fillId="6" borderId="11" xfId="14" applyFont="1" applyFill="1" applyBorder="1" applyAlignment="1" applyProtection="1">
      <alignment horizontal="center"/>
    </xf>
    <xf numFmtId="0" fontId="16" fillId="7" borderId="11" xfId="14" applyFont="1" applyFill="1" applyBorder="1" applyAlignment="1" applyProtection="1">
      <alignment horizontal="center"/>
    </xf>
    <xf numFmtId="4" fontId="16" fillId="0" borderId="0" xfId="14" applyNumberFormat="1" applyFont="1" applyFill="1" applyBorder="1" applyAlignment="1" applyProtection="1">
      <alignment horizontal="center"/>
    </xf>
    <xf numFmtId="0" fontId="16" fillId="0" borderId="0" xfId="14" applyFont="1" applyFill="1" applyBorder="1" applyAlignment="1" applyProtection="1">
      <alignment horizontal="center"/>
    </xf>
    <xf numFmtId="0" fontId="16" fillId="6" borderId="0" xfId="14" applyFont="1" applyFill="1" applyBorder="1" applyAlignment="1" applyProtection="1">
      <alignment horizontal="center"/>
    </xf>
    <xf numFmtId="0" fontId="16" fillId="7" borderId="0" xfId="14" applyFont="1" applyFill="1" applyBorder="1" applyAlignment="1" applyProtection="1">
      <alignment horizontal="center"/>
    </xf>
    <xf numFmtId="0" fontId="16" fillId="7" borderId="0" xfId="14" applyFont="1" applyFill="1" applyAlignment="1" applyProtection="1">
      <alignment horizontal="center"/>
    </xf>
    <xf numFmtId="0" fontId="16" fillId="6" borderId="0" xfId="14" applyFont="1" applyFill="1" applyAlignment="1" applyProtection="1">
      <alignment horizontal="center"/>
    </xf>
    <xf numFmtId="0" fontId="19" fillId="0" borderId="0" xfId="14" applyFont="1" applyFill="1" applyProtection="1"/>
    <xf numFmtId="2" fontId="19" fillId="0" borderId="0" xfId="14" applyNumberFormat="1" applyFont="1" applyFill="1" applyAlignment="1" applyProtection="1">
      <alignment horizontal="left" vertical="top"/>
    </xf>
    <xf numFmtId="49" fontId="19" fillId="0" borderId="0" xfId="14" applyNumberFormat="1" applyFont="1" applyFill="1" applyAlignment="1" applyProtection="1">
      <alignment vertical="top"/>
    </xf>
    <xf numFmtId="0" fontId="19" fillId="0" borderId="0" xfId="14" applyFont="1" applyFill="1" applyAlignment="1" applyProtection="1">
      <alignment horizontal="left"/>
    </xf>
    <xf numFmtId="4" fontId="19" fillId="0" borderId="0" xfId="14" applyNumberFormat="1" applyFont="1" applyFill="1" applyProtection="1"/>
    <xf numFmtId="4" fontId="19" fillId="0" borderId="0" xfId="14" applyNumberFormat="1" applyFont="1" applyFill="1" applyAlignment="1" applyProtection="1">
      <alignment horizontal="center"/>
    </xf>
    <xf numFmtId="0" fontId="19" fillId="0" borderId="0" xfId="14" applyFont="1" applyFill="1" applyAlignment="1" applyProtection="1">
      <alignment horizontal="center"/>
    </xf>
    <xf numFmtId="0" fontId="19" fillId="6" borderId="0" xfId="14" applyFont="1" applyFill="1" applyAlignment="1" applyProtection="1">
      <alignment horizontal="center"/>
    </xf>
    <xf numFmtId="0" fontId="19" fillId="7" borderId="0" xfId="14" applyFont="1" applyFill="1" applyAlignment="1" applyProtection="1">
      <alignment horizontal="center"/>
    </xf>
    <xf numFmtId="2" fontId="18" fillId="0" borderId="0" xfId="14" applyNumberFormat="1" applyFont="1" applyFill="1" applyAlignment="1" applyProtection="1">
      <alignment horizontal="left"/>
    </xf>
    <xf numFmtId="4" fontId="18" fillId="6" borderId="0" xfId="14" applyNumberFormat="1" applyFont="1" applyFill="1" applyAlignment="1" applyProtection="1">
      <alignment horizontal="center"/>
    </xf>
    <xf numFmtId="4" fontId="18" fillId="7" borderId="0" xfId="14" applyNumberFormat="1" applyFont="1" applyFill="1" applyAlignment="1" applyProtection="1">
      <alignment horizontal="center"/>
    </xf>
    <xf numFmtId="0" fontId="18" fillId="6" borderId="0" xfId="14" applyFont="1" applyFill="1" applyAlignment="1" applyProtection="1">
      <alignment horizontal="center"/>
    </xf>
    <xf numFmtId="0" fontId="18" fillId="7" borderId="0" xfId="14" applyFont="1" applyFill="1" applyAlignment="1" applyProtection="1">
      <alignment horizontal="center"/>
    </xf>
    <xf numFmtId="2" fontId="18" fillId="0" borderId="0" xfId="14" applyNumberFormat="1" applyFont="1" applyFill="1" applyBorder="1" applyAlignment="1" applyProtection="1">
      <alignment horizontal="left"/>
    </xf>
    <xf numFmtId="4" fontId="18" fillId="0" borderId="0" xfId="14" applyNumberFormat="1" applyFont="1" applyFill="1" applyBorder="1" applyAlignment="1" applyProtection="1">
      <alignment horizontal="center"/>
    </xf>
    <xf numFmtId="4" fontId="18" fillId="6" borderId="0" xfId="14" applyNumberFormat="1" applyFont="1" applyFill="1" applyBorder="1" applyAlignment="1" applyProtection="1">
      <alignment horizontal="center"/>
    </xf>
    <xf numFmtId="4" fontId="18" fillId="7" borderId="0" xfId="14" applyNumberFormat="1" applyFont="1" applyFill="1" applyBorder="1" applyAlignment="1" applyProtection="1">
      <alignment horizontal="center"/>
    </xf>
    <xf numFmtId="4" fontId="18" fillId="0" borderId="0" xfId="14" applyNumberFormat="1" applyFont="1" applyFill="1" applyBorder="1" applyProtection="1"/>
    <xf numFmtId="2" fontId="18" fillId="7" borderId="0" xfId="14" applyNumberFormat="1" applyFont="1" applyFill="1" applyBorder="1" applyAlignment="1" applyProtection="1">
      <alignment horizontal="center"/>
    </xf>
    <xf numFmtId="0" fontId="18" fillId="0" borderId="7" xfId="14" applyFont="1" applyFill="1" applyBorder="1" applyProtection="1"/>
    <xf numFmtId="49" fontId="18" fillId="0" borderId="7" xfId="14" applyNumberFormat="1" applyFont="1" applyFill="1" applyBorder="1" applyAlignment="1" applyProtection="1">
      <alignment vertical="top"/>
    </xf>
    <xf numFmtId="0" fontId="18" fillId="0" borderId="7" xfId="14" applyFont="1" applyFill="1" applyBorder="1" applyAlignment="1" applyProtection="1">
      <alignment horizontal="left"/>
    </xf>
    <xf numFmtId="4" fontId="18" fillId="0" borderId="7" xfId="14" applyNumberFormat="1" applyFont="1" applyFill="1" applyBorder="1" applyAlignment="1" applyProtection="1">
      <alignment horizontal="right"/>
    </xf>
    <xf numFmtId="4" fontId="18" fillId="0" borderId="7" xfId="14" applyNumberFormat="1" applyFont="1" applyFill="1" applyBorder="1" applyProtection="1"/>
    <xf numFmtId="4" fontId="18" fillId="0" borderId="7" xfId="14" applyNumberFormat="1" applyFont="1" applyFill="1" applyBorder="1" applyAlignment="1" applyProtection="1">
      <alignment horizontal="center"/>
    </xf>
    <xf numFmtId="0" fontId="18" fillId="0" borderId="7" xfId="14" applyFont="1" applyFill="1" applyBorder="1" applyAlignment="1" applyProtection="1">
      <alignment horizontal="center"/>
    </xf>
    <xf numFmtId="0" fontId="18" fillId="6" borderId="7" xfId="14" applyFont="1" applyFill="1" applyBorder="1" applyAlignment="1" applyProtection="1">
      <alignment horizontal="center"/>
    </xf>
    <xf numFmtId="0" fontId="18" fillId="7" borderId="7" xfId="14" applyFont="1" applyFill="1" applyBorder="1" applyAlignment="1" applyProtection="1">
      <alignment horizontal="center"/>
    </xf>
    <xf numFmtId="0" fontId="18" fillId="0" borderId="0" xfId="14" applyFont="1" applyFill="1" applyBorder="1" applyAlignment="1" applyProtection="1">
      <alignment horizontal="center"/>
    </xf>
    <xf numFmtId="0" fontId="18" fillId="6" borderId="0" xfId="14" applyFont="1" applyFill="1" applyBorder="1" applyAlignment="1" applyProtection="1">
      <alignment horizontal="center"/>
    </xf>
    <xf numFmtId="0" fontId="18" fillId="7" borderId="0" xfId="14" applyFont="1" applyFill="1" applyBorder="1" applyAlignment="1" applyProtection="1">
      <alignment horizontal="center"/>
    </xf>
    <xf numFmtId="2" fontId="18" fillId="6" borderId="0" xfId="14" applyNumberFormat="1" applyFont="1" applyFill="1" applyAlignment="1" applyProtection="1">
      <alignment horizontal="center"/>
    </xf>
    <xf numFmtId="2" fontId="18" fillId="7" borderId="0" xfId="14" applyNumberFormat="1" applyFont="1" applyFill="1" applyAlignment="1" applyProtection="1">
      <alignment horizontal="center"/>
    </xf>
    <xf numFmtId="4" fontId="18" fillId="0" borderId="11" xfId="14" applyNumberFormat="1" applyFont="1" applyFill="1" applyBorder="1" applyAlignment="1" applyProtection="1">
      <alignment horizontal="right"/>
    </xf>
    <xf numFmtId="4" fontId="18" fillId="0" borderId="11" xfId="14" applyNumberFormat="1" applyFont="1" applyFill="1" applyBorder="1" applyAlignment="1" applyProtection="1">
      <alignment horizontal="center"/>
    </xf>
    <xf numFmtId="0" fontId="18" fillId="0" borderId="11" xfId="14" applyFont="1" applyFill="1" applyBorder="1" applyAlignment="1" applyProtection="1">
      <alignment horizontal="center"/>
    </xf>
    <xf numFmtId="0" fontId="18" fillId="6" borderId="11" xfId="14" applyFont="1" applyFill="1" applyBorder="1" applyAlignment="1" applyProtection="1">
      <alignment horizontal="center"/>
    </xf>
    <xf numFmtId="0" fontId="50" fillId="6" borderId="11" xfId="14" applyFont="1" applyFill="1" applyBorder="1" applyAlignment="1" applyProtection="1">
      <alignment horizontal="center"/>
    </xf>
    <xf numFmtId="0" fontId="50" fillId="7" borderId="11" xfId="14" applyFont="1" applyFill="1" applyBorder="1" applyAlignment="1" applyProtection="1">
      <alignment horizontal="center"/>
    </xf>
    <xf numFmtId="0" fontId="18" fillId="0" borderId="0" xfId="14" applyFont="1" applyFill="1" applyAlignment="1" applyProtection="1">
      <alignment horizontal="center" vertical="top" wrapText="1"/>
    </xf>
    <xf numFmtId="171" fontId="16" fillId="0" borderId="0" xfId="14" applyNumberFormat="1" applyFont="1" applyFill="1" applyAlignment="1" applyProtection="1">
      <alignment horizontal="center"/>
    </xf>
    <xf numFmtId="171" fontId="16" fillId="6" borderId="0" xfId="14" applyNumberFormat="1" applyFont="1" applyFill="1" applyAlignment="1" applyProtection="1">
      <alignment horizontal="center"/>
    </xf>
    <xf numFmtId="171" fontId="16" fillId="7" borderId="0" xfId="14" applyNumberFormat="1" applyFont="1" applyFill="1" applyAlignment="1" applyProtection="1">
      <alignment horizontal="center"/>
    </xf>
    <xf numFmtId="0" fontId="16" fillId="6" borderId="0" xfId="14" applyFont="1" applyFill="1" applyProtection="1"/>
    <xf numFmtId="0" fontId="16" fillId="7" borderId="0" xfId="14" applyFont="1" applyFill="1" applyProtection="1"/>
    <xf numFmtId="4" fontId="16" fillId="6" borderId="0" xfId="14" applyNumberFormat="1" applyFont="1" applyFill="1" applyAlignment="1" applyProtection="1">
      <alignment horizontal="center"/>
    </xf>
    <xf numFmtId="2" fontId="16" fillId="6" borderId="0" xfId="14" applyNumberFormat="1" applyFont="1" applyFill="1" applyAlignment="1" applyProtection="1">
      <alignment horizontal="center"/>
    </xf>
    <xf numFmtId="2" fontId="43" fillId="7" borderId="0" xfId="14" applyNumberFormat="1" applyFont="1" applyFill="1" applyAlignment="1" applyProtection="1">
      <alignment horizontal="center"/>
    </xf>
    <xf numFmtId="0" fontId="43" fillId="7" borderId="0" xfId="14" applyFont="1" applyFill="1" applyAlignment="1" applyProtection="1">
      <alignment horizontal="center"/>
    </xf>
    <xf numFmtId="0" fontId="43" fillId="0" borderId="0" xfId="14" applyFont="1" applyFill="1" applyProtection="1"/>
    <xf numFmtId="2" fontId="16" fillId="0" borderId="0" xfId="14" applyNumberFormat="1" applyFont="1" applyFill="1" applyAlignment="1" applyProtection="1">
      <alignment horizontal="left"/>
    </xf>
    <xf numFmtId="2" fontId="16" fillId="0" borderId="0" xfId="14" applyNumberFormat="1" applyFont="1" applyFill="1" applyAlignment="1" applyProtection="1">
      <alignment horizontal="center"/>
    </xf>
    <xf numFmtId="2" fontId="16" fillId="7" borderId="0" xfId="14" applyNumberFormat="1" applyFont="1" applyFill="1" applyAlignment="1" applyProtection="1">
      <alignment horizontal="center"/>
    </xf>
    <xf numFmtId="4" fontId="16" fillId="7" borderId="0" xfId="14" applyNumberFormat="1" applyFont="1" applyFill="1" applyAlignment="1" applyProtection="1">
      <alignment horizontal="center"/>
    </xf>
    <xf numFmtId="4" fontId="51" fillId="0" borderId="0" xfId="14" applyNumberFormat="1" applyFont="1" applyFill="1" applyProtection="1"/>
    <xf numFmtId="4" fontId="51" fillId="0" borderId="0" xfId="14" applyNumberFormat="1" applyFont="1" applyFill="1" applyAlignment="1" applyProtection="1">
      <alignment horizontal="center"/>
    </xf>
    <xf numFmtId="2" fontId="58" fillId="7" borderId="0" xfId="14" applyNumberFormat="1" applyFont="1" applyFill="1" applyAlignment="1" applyProtection="1">
      <alignment horizontal="center"/>
    </xf>
    <xf numFmtId="4" fontId="53" fillId="0" borderId="0" xfId="14" applyNumberFormat="1" applyFont="1" applyFill="1" applyAlignment="1" applyProtection="1">
      <alignment horizontal="center"/>
    </xf>
    <xf numFmtId="4" fontId="53" fillId="6" borderId="0" xfId="14" applyNumberFormat="1" applyFont="1" applyFill="1" applyAlignment="1" applyProtection="1">
      <alignment horizontal="center"/>
    </xf>
    <xf numFmtId="0" fontId="53" fillId="7" borderId="0" xfId="14" applyFont="1" applyFill="1" applyAlignment="1" applyProtection="1">
      <alignment horizontal="center"/>
    </xf>
    <xf numFmtId="49" fontId="18" fillId="0" borderId="0" xfId="14" applyNumberFormat="1" applyFont="1" applyFill="1" applyAlignment="1" applyProtection="1">
      <alignment vertical="top" wrapText="1"/>
    </xf>
    <xf numFmtId="4" fontId="52" fillId="0" borderId="0" xfId="14" applyNumberFormat="1" applyFont="1" applyFill="1" applyProtection="1"/>
    <xf numFmtId="2" fontId="18" fillId="0" borderId="0" xfId="14" applyNumberFormat="1" applyFont="1" applyFill="1" applyAlignment="1" applyProtection="1">
      <alignment horizontal="center"/>
    </xf>
    <xf numFmtId="0" fontId="16" fillId="0" borderId="0" xfId="16" applyFont="1" applyFill="1" applyBorder="1" applyProtection="1"/>
    <xf numFmtId="4" fontId="16" fillId="0" borderId="0" xfId="16" applyNumberFormat="1" applyFont="1" applyFill="1" applyBorder="1" applyProtection="1"/>
    <xf numFmtId="4" fontId="16" fillId="0" borderId="0" xfId="16" applyNumberFormat="1" applyFont="1" applyFill="1" applyBorder="1" applyAlignment="1" applyProtection="1">
      <alignment horizontal="left"/>
    </xf>
    <xf numFmtId="0" fontId="16" fillId="0" borderId="0" xfId="16" applyFont="1" applyFill="1" applyBorder="1" applyAlignment="1" applyProtection="1">
      <alignment wrapText="1"/>
    </xf>
    <xf numFmtId="0" fontId="16" fillId="0" borderId="13" xfId="14" applyFont="1" applyFill="1" applyBorder="1" applyProtection="1"/>
    <xf numFmtId="0" fontId="19" fillId="8" borderId="0" xfId="14" applyFont="1" applyFill="1" applyProtection="1"/>
    <xf numFmtId="49" fontId="16" fillId="8" borderId="0" xfId="14" applyNumberFormat="1" applyFont="1" applyFill="1" applyAlignment="1" applyProtection="1">
      <alignment vertical="top"/>
    </xf>
    <xf numFmtId="0" fontId="18" fillId="8" borderId="0" xfId="14" applyFont="1" applyFill="1" applyProtection="1"/>
    <xf numFmtId="2" fontId="18" fillId="0" borderId="0" xfId="14" applyNumberFormat="1" applyFont="1" applyFill="1" applyProtection="1"/>
    <xf numFmtId="0" fontId="18" fillId="8" borderId="0" xfId="14" applyFont="1" applyFill="1" applyBorder="1" applyProtection="1"/>
    <xf numFmtId="2" fontId="18" fillId="0" borderId="0" xfId="14" applyNumberFormat="1" applyFont="1" applyFill="1" applyBorder="1" applyProtection="1"/>
    <xf numFmtId="0" fontId="18" fillId="8" borderId="7" xfId="14" applyFont="1" applyFill="1" applyBorder="1" applyProtection="1"/>
    <xf numFmtId="0" fontId="18" fillId="0" borderId="12" xfId="14" applyFont="1" applyFill="1" applyBorder="1" applyProtection="1"/>
    <xf numFmtId="2" fontId="8" fillId="0" borderId="0" xfId="21" applyNumberFormat="1" applyFont="1" applyFill="1" applyBorder="1" applyAlignment="1" applyProtection="1">
      <alignment horizontal="center"/>
      <protection locked="0"/>
    </xf>
    <xf numFmtId="0" fontId="6" fillId="0" borderId="0" xfId="20" applyFont="1" applyFill="1" applyBorder="1" applyProtection="1">
      <protection locked="0"/>
    </xf>
    <xf numFmtId="0" fontId="38" fillId="0" borderId="0" xfId="20" applyFont="1" applyFill="1" applyBorder="1" applyAlignment="1" applyProtection="1">
      <alignment horizontal="center"/>
      <protection locked="0"/>
    </xf>
    <xf numFmtId="0" fontId="6" fillId="0" borderId="0" xfId="20" applyFont="1" applyFill="1" applyBorder="1" applyAlignment="1" applyProtection="1">
      <alignment horizontal="center"/>
      <protection locked="0"/>
    </xf>
    <xf numFmtId="4" fontId="8" fillId="0" borderId="0" xfId="21" applyNumberFormat="1" applyFont="1" applyFill="1" applyBorder="1" applyAlignment="1" applyProtection="1">
      <alignment horizontal="center"/>
      <protection locked="0"/>
    </xf>
    <xf numFmtId="2" fontId="8" fillId="0" borderId="0" xfId="20" applyNumberFormat="1" applyFont="1" applyFill="1" applyBorder="1" applyAlignment="1" applyProtection="1">
      <alignment horizontal="center"/>
      <protection locked="0"/>
    </xf>
    <xf numFmtId="2" fontId="15" fillId="0" borderId="0" xfId="21" applyNumberFormat="1" applyFont="1" applyFill="1" applyBorder="1" applyAlignment="1" applyProtection="1">
      <alignment horizontal="center"/>
      <protection locked="0"/>
    </xf>
    <xf numFmtId="0" fontId="8" fillId="0" borderId="0" xfId="24" applyFont="1" applyFill="1" applyAlignment="1" applyProtection="1">
      <alignment horizontal="left"/>
      <protection locked="0"/>
    </xf>
    <xf numFmtId="165" fontId="8" fillId="0" borderId="0" xfId="24" applyNumberFormat="1" applyFont="1" applyFill="1" applyBorder="1" applyAlignment="1" applyProtection="1">
      <alignment horizontal="right"/>
      <protection locked="0"/>
    </xf>
    <xf numFmtId="165" fontId="8" fillId="0" borderId="0" xfId="23" applyNumberFormat="1" applyFont="1" applyFill="1" applyProtection="1">
      <protection locked="0"/>
    </xf>
    <xf numFmtId="165" fontId="8" fillId="0" borderId="0" xfId="23" applyNumberFormat="1" applyFont="1" applyFill="1" applyAlignment="1" applyProtection="1">
      <alignment horizontal="right"/>
      <protection locked="0"/>
    </xf>
    <xf numFmtId="2" fontId="8" fillId="0" borderId="0" xfId="24" applyNumberFormat="1" applyFont="1" applyFill="1" applyAlignment="1" applyProtection="1">
      <alignment horizontal="right"/>
      <protection locked="0"/>
    </xf>
    <xf numFmtId="0" fontId="8" fillId="0" borderId="0" xfId="24" applyFont="1" applyFill="1" applyBorder="1" applyProtection="1">
      <protection locked="0"/>
    </xf>
    <xf numFmtId="0" fontId="16" fillId="0" borderId="0" xfId="16" applyFont="1" applyProtection="1"/>
    <xf numFmtId="4" fontId="16" fillId="0" borderId="0" xfId="16" applyNumberFormat="1" applyFont="1" applyProtection="1"/>
    <xf numFmtId="4" fontId="16" fillId="0" borderId="0" xfId="16" applyNumberFormat="1" applyFont="1" applyAlignment="1" applyProtection="1">
      <alignment horizontal="left"/>
    </xf>
    <xf numFmtId="4" fontId="18" fillId="0" borderId="0" xfId="16" applyNumberFormat="1" applyFont="1" applyAlignment="1" applyProtection="1">
      <alignment horizontal="center"/>
    </xf>
    <xf numFmtId="49" fontId="16" fillId="0" borderId="0" xfId="17" applyNumberFormat="1" applyFont="1" applyAlignment="1" applyProtection="1">
      <alignment vertical="top"/>
    </xf>
    <xf numFmtId="0" fontId="16" fillId="0" borderId="0" xfId="17" applyFont="1" applyAlignment="1" applyProtection="1">
      <alignment vertical="top"/>
    </xf>
    <xf numFmtId="0" fontId="16" fillId="0" borderId="0" xfId="17" applyFont="1" applyAlignment="1" applyProtection="1">
      <alignment horizontal="center" vertical="top"/>
    </xf>
    <xf numFmtId="0" fontId="16" fillId="0" borderId="0" xfId="17" applyFont="1" applyAlignment="1" applyProtection="1">
      <alignment horizontal="left"/>
    </xf>
    <xf numFmtId="4" fontId="16" fillId="0" borderId="0" xfId="17" applyNumberFormat="1" applyFont="1" applyProtection="1"/>
    <xf numFmtId="0" fontId="16" fillId="0" borderId="0" xfId="17" applyFont="1" applyProtection="1"/>
    <xf numFmtId="49" fontId="18" fillId="0" borderId="0" xfId="17" applyNumberFormat="1" applyFont="1" applyAlignment="1" applyProtection="1">
      <alignment vertical="top"/>
    </xf>
    <xf numFmtId="0" fontId="16" fillId="0" borderId="0" xfId="17" applyFont="1" applyAlignment="1" applyProtection="1">
      <alignment wrapText="1"/>
    </xf>
    <xf numFmtId="0" fontId="16" fillId="0" borderId="0" xfId="17" applyFont="1" applyAlignment="1" applyProtection="1">
      <alignment horizontal="left" wrapText="1"/>
    </xf>
    <xf numFmtId="0" fontId="16" fillId="0" borderId="0" xfId="17" applyFont="1" applyAlignment="1" applyProtection="1">
      <alignment vertical="top" wrapText="1"/>
    </xf>
    <xf numFmtId="0" fontId="6" fillId="0" borderId="0" xfId="17" applyFont="1" applyProtection="1"/>
    <xf numFmtId="0" fontId="6" fillId="0" borderId="0" xfId="17" applyFont="1" applyAlignment="1" applyProtection="1">
      <alignment horizontal="left"/>
    </xf>
    <xf numFmtId="0" fontId="18" fillId="0" borderId="0" xfId="17" applyFont="1" applyAlignment="1" applyProtection="1">
      <alignment horizontal="left"/>
    </xf>
    <xf numFmtId="0" fontId="16" fillId="0" borderId="0" xfId="17" applyFont="1" applyAlignment="1" applyProtection="1">
      <alignment horizontal="left" vertical="top" wrapText="1"/>
    </xf>
    <xf numFmtId="49" fontId="16" fillId="0" borderId="0" xfId="17" applyNumberFormat="1" applyFont="1" applyAlignment="1" applyProtection="1">
      <alignment vertical="top" wrapText="1"/>
    </xf>
    <xf numFmtId="4" fontId="49" fillId="0" borderId="0" xfId="18" applyNumberFormat="1" applyFont="1" applyBorder="1" applyAlignment="1" applyProtection="1">
      <alignment horizontal="center" vertical="center" wrapText="1"/>
    </xf>
    <xf numFmtId="0" fontId="57" fillId="0" borderId="0" xfId="18" applyFont="1" applyProtection="1"/>
    <xf numFmtId="0" fontId="16" fillId="0" borderId="0" xfId="18" applyFont="1" applyProtection="1"/>
    <xf numFmtId="0" fontId="16" fillId="0" borderId="0" xfId="18" applyFont="1" applyBorder="1" applyProtection="1"/>
    <xf numFmtId="0" fontId="16" fillId="6" borderId="0" xfId="18" applyFont="1" applyFill="1" applyBorder="1" applyProtection="1"/>
    <xf numFmtId="0" fontId="16" fillId="7" borderId="0" xfId="18" applyFont="1" applyFill="1" applyBorder="1" applyProtection="1"/>
    <xf numFmtId="0" fontId="16" fillId="0" borderId="0" xfId="18" applyFont="1" applyFill="1" applyBorder="1" applyAlignment="1" applyProtection="1">
      <alignment horizontal="left"/>
    </xf>
    <xf numFmtId="0" fontId="16" fillId="0" borderId="0" xfId="18" applyFont="1" applyFill="1" applyBorder="1" applyProtection="1"/>
    <xf numFmtId="2" fontId="57" fillId="6" borderId="0" xfId="18" applyNumberFormat="1" applyFont="1" applyFill="1" applyBorder="1" applyProtection="1"/>
    <xf numFmtId="0" fontId="57" fillId="7" borderId="0" xfId="18" applyFont="1" applyFill="1" applyBorder="1" applyProtection="1"/>
    <xf numFmtId="4" fontId="48" fillId="0" borderId="0" xfId="18" applyNumberFormat="1" applyFont="1" applyFill="1" applyBorder="1" applyProtection="1"/>
    <xf numFmtId="0" fontId="57" fillId="0" borderId="5" xfId="18" applyFont="1" applyFill="1" applyBorder="1" applyProtection="1"/>
    <xf numFmtId="0" fontId="57" fillId="6" borderId="5" xfId="18" applyFont="1" applyFill="1" applyBorder="1" applyProtection="1"/>
    <xf numFmtId="0" fontId="57" fillId="7" borderId="5" xfId="18" applyFont="1" applyFill="1" applyBorder="1" applyProtection="1"/>
    <xf numFmtId="4" fontId="48" fillId="6" borderId="0" xfId="18" applyNumberFormat="1" applyFont="1" applyFill="1" applyBorder="1" applyAlignment="1" applyProtection="1"/>
    <xf numFmtId="2" fontId="48" fillId="7" borderId="0" xfId="18" applyNumberFormat="1" applyFont="1" applyFill="1" applyBorder="1" applyProtection="1"/>
    <xf numFmtId="4" fontId="48" fillId="0" borderId="0" xfId="18" applyNumberFormat="1" applyFont="1" applyBorder="1" applyProtection="1"/>
    <xf numFmtId="0" fontId="16" fillId="0" borderId="0" xfId="18" applyFont="1" applyAlignment="1" applyProtection="1">
      <alignment horizontal="left"/>
    </xf>
    <xf numFmtId="0" fontId="57" fillId="0" borderId="5" xfId="18" applyFont="1" applyBorder="1" applyProtection="1"/>
    <xf numFmtId="2" fontId="16" fillId="6" borderId="0" xfId="18" applyNumberFormat="1" applyFont="1" applyFill="1" applyBorder="1" applyProtection="1"/>
    <xf numFmtId="0" fontId="16" fillId="7" borderId="5" xfId="18" applyFont="1" applyFill="1" applyBorder="1" applyProtection="1"/>
    <xf numFmtId="0" fontId="16" fillId="0" borderId="5" xfId="18" applyFont="1" applyBorder="1" applyProtection="1"/>
    <xf numFmtId="0" fontId="16" fillId="0" borderId="6" xfId="18" applyFont="1" applyBorder="1" applyProtection="1"/>
    <xf numFmtId="0" fontId="16" fillId="6" borderId="6" xfId="18" applyFont="1" applyFill="1" applyBorder="1" applyProtection="1"/>
    <xf numFmtId="0" fontId="18" fillId="0" borderId="0" xfId="18" applyFont="1" applyAlignment="1" applyProtection="1">
      <alignment horizontal="left"/>
    </xf>
    <xf numFmtId="4" fontId="18" fillId="0" borderId="0" xfId="18" applyNumberFormat="1" applyFont="1" applyBorder="1" applyProtection="1"/>
    <xf numFmtId="0" fontId="18" fillId="6" borderId="0" xfId="18" applyFont="1" applyFill="1" applyBorder="1" applyProtection="1"/>
    <xf numFmtId="4" fontId="18" fillId="7" borderId="0" xfId="18" applyNumberFormat="1" applyFont="1" applyFill="1" applyBorder="1" applyProtection="1"/>
    <xf numFmtId="0" fontId="18" fillId="0" borderId="0" xfId="18" applyFont="1" applyBorder="1" applyProtection="1"/>
    <xf numFmtId="0" fontId="18" fillId="0" borderId="0" xfId="18" applyFont="1" applyProtection="1"/>
    <xf numFmtId="4" fontId="16" fillId="0" borderId="0" xfId="18" applyNumberFormat="1" applyFont="1" applyBorder="1" applyProtection="1"/>
    <xf numFmtId="4" fontId="16" fillId="7" borderId="0" xfId="18" applyNumberFormat="1" applyFont="1" applyFill="1" applyBorder="1" applyProtection="1"/>
    <xf numFmtId="0" fontId="16" fillId="0" borderId="7" xfId="18" applyFont="1" applyBorder="1" applyProtection="1"/>
    <xf numFmtId="3" fontId="20" fillId="0" borderId="0" xfId="17" applyNumberFormat="1" applyFont="1" applyFill="1" applyBorder="1" applyAlignment="1" applyProtection="1">
      <alignment horizontal="right" vertical="top"/>
    </xf>
    <xf numFmtId="49" fontId="16" fillId="0" borderId="0" xfId="17" applyNumberFormat="1" applyFont="1" applyFill="1" applyBorder="1" applyAlignment="1" applyProtection="1">
      <alignment horizontal="justify" vertical="top"/>
    </xf>
    <xf numFmtId="0" fontId="16" fillId="0" borderId="0" xfId="17" applyNumberFormat="1" applyFont="1" applyFill="1" applyBorder="1" applyAlignment="1" applyProtection="1">
      <alignment horizontal="justify" vertical="top"/>
    </xf>
    <xf numFmtId="0" fontId="16" fillId="0" borderId="0" xfId="17" applyNumberFormat="1" applyFont="1" applyFill="1" applyBorder="1" applyAlignment="1" applyProtection="1">
      <alignment horizontal="justify"/>
    </xf>
    <xf numFmtId="0" fontId="16" fillId="0" borderId="0" xfId="17" applyNumberFormat="1" applyFont="1" applyFill="1" applyBorder="1" applyAlignment="1" applyProtection="1">
      <alignment horizontal="left"/>
    </xf>
    <xf numFmtId="49" fontId="16" fillId="0" borderId="0" xfId="17" applyNumberFormat="1" applyFont="1" applyFill="1" applyBorder="1" applyAlignment="1" applyProtection="1">
      <alignment horizontal="left" vertical="top" wrapText="1"/>
    </xf>
    <xf numFmtId="3" fontId="16" fillId="0" borderId="0" xfId="17" applyNumberFormat="1" applyFont="1" applyFill="1" applyBorder="1" applyAlignment="1" applyProtection="1">
      <alignment horizontal="left" vertical="top" wrapText="1"/>
    </xf>
    <xf numFmtId="3" fontId="16" fillId="0" borderId="0" xfId="17" applyNumberFormat="1" applyFont="1" applyFill="1" applyBorder="1" applyAlignment="1" applyProtection="1">
      <alignment horizontal="left" vertical="top"/>
    </xf>
  </cellXfs>
  <cellStyles count="31">
    <cellStyle name="20% - Accent1 1 4" xfId="1"/>
    <cellStyle name="Bad 4 4" xfId="2"/>
    <cellStyle name="Comma 2" xfId="19"/>
    <cellStyle name="Comma 3" xfId="21"/>
    <cellStyle name="Currency 2" xfId="30"/>
    <cellStyle name="Dobro 5" xfId="3"/>
    <cellStyle name="Excel Built-in Normal" xfId="4"/>
    <cellStyle name="Navadno 2" xfId="5"/>
    <cellStyle name="Navadno 5" xfId="6"/>
    <cellStyle name="Navadno 7" xfId="7"/>
    <cellStyle name="Navadno 8" xfId="8"/>
    <cellStyle name="Navadno_JN 31 grad-2000 disketa" xfId="18"/>
    <cellStyle name="Navadno_JN 74grad vodovod" xfId="16"/>
    <cellStyle name="Normal" xfId="0" builtinId="0"/>
    <cellStyle name="Normal 12" xfId="25"/>
    <cellStyle name="Normal 2" xfId="10"/>
    <cellStyle name="Normal 2 2" xfId="14"/>
    <cellStyle name="Normal 2 3" xfId="23"/>
    <cellStyle name="Normal 2 4" xfId="29"/>
    <cellStyle name="normal 3" xfId="9"/>
    <cellStyle name="Normal 4" xfId="12"/>
    <cellStyle name="Normal 5" xfId="17"/>
    <cellStyle name="Normal 6" xfId="20"/>
    <cellStyle name="Normal 7" xfId="24"/>
    <cellStyle name="Normal 8" xfId="26"/>
    <cellStyle name="Normal 8 2" xfId="27"/>
    <cellStyle name="Normal 8 3" xfId="28"/>
    <cellStyle name="Normal_Sheet1" xfId="22"/>
    <cellStyle name="OPIS" xfId="11"/>
    <cellStyle name="Percent 3" xfId="15"/>
    <cellStyle name="popis cena na enoto" xfId="1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0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17468</xdr:colOff>
      <xdr:row>0</xdr:row>
      <xdr:rowOff>145473</xdr:rowOff>
    </xdr:from>
    <xdr:to>
      <xdr:col>5</xdr:col>
      <xdr:colOff>5347</xdr:colOff>
      <xdr:row>4</xdr:row>
      <xdr:rowOff>142716</xdr:rowOff>
    </xdr:to>
    <xdr:pic>
      <xdr:nvPicPr>
        <xdr:cNvPr id="2" name="Picture 1">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2518" y="145473"/>
          <a:ext cx="921329" cy="6449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17468</xdr:colOff>
      <xdr:row>0</xdr:row>
      <xdr:rowOff>145473</xdr:rowOff>
    </xdr:from>
    <xdr:to>
      <xdr:col>5</xdr:col>
      <xdr:colOff>5347</xdr:colOff>
      <xdr:row>4</xdr:row>
      <xdr:rowOff>142716</xdr:rowOff>
    </xdr:to>
    <xdr:pic>
      <xdr:nvPicPr>
        <xdr:cNvPr id="2" name="Picture 1">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150" y="145473"/>
          <a:ext cx="914400" cy="6464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17468</xdr:colOff>
      <xdr:row>0</xdr:row>
      <xdr:rowOff>145473</xdr:rowOff>
    </xdr:from>
    <xdr:to>
      <xdr:col>5</xdr:col>
      <xdr:colOff>5347</xdr:colOff>
      <xdr:row>4</xdr:row>
      <xdr:rowOff>142716</xdr:rowOff>
    </xdr:to>
    <xdr:pic>
      <xdr:nvPicPr>
        <xdr:cNvPr id="2" name="Picture 1">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2518" y="145473"/>
          <a:ext cx="921329" cy="6449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Delo%20Hidroin&#382;eniring/Klini&#269;ni%20center/Projekt/Predra&#269;u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STRUŠKA II"/>
      <sheetName val="Module1"/>
    </sheetNames>
    <sheetDataSet>
      <sheetData sheetId="0" refreshError="1"/>
      <sheetData sheetId="1">
        <row r="27">
          <cell r="H27">
            <v>9542903.1697991695</v>
          </cell>
        </row>
      </sheetData>
      <sheetData sheetId="2"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7"/>
  <sheetViews>
    <sheetView showZeros="0" tabSelected="1" zoomScale="70" zoomScaleNormal="70" zoomScaleSheetLayoutView="70" zoomScalePageLayoutView="85" workbookViewId="0">
      <selection activeCell="O35" sqref="O35"/>
    </sheetView>
  </sheetViews>
  <sheetFormatPr defaultColWidth="9" defaultRowHeight="14.25"/>
  <cols>
    <col min="1" max="1" width="11.125" style="1" customWidth="1"/>
    <col min="2" max="2" width="40.75" style="2" customWidth="1"/>
    <col min="3" max="3" width="6" style="5" customWidth="1"/>
    <col min="4" max="4" width="22.375" style="6" customWidth="1"/>
    <col min="5" max="5" width="12.25" style="7" customWidth="1"/>
    <col min="6" max="6" width="12.25" style="8" customWidth="1"/>
    <col min="7" max="7" width="12.25" style="9" customWidth="1"/>
    <col min="8" max="8" width="12.25" style="412" customWidth="1"/>
    <col min="9" max="9" width="12.25" style="419" customWidth="1"/>
    <col min="10" max="10" width="10.125" style="3" customWidth="1"/>
    <col min="11" max="16384" width="9" style="3"/>
  </cols>
  <sheetData>
    <row r="1" spans="1:9" s="366" customFormat="1" ht="12.75">
      <c r="A1" s="363"/>
      <c r="B1" s="364"/>
      <c r="C1" s="364"/>
      <c r="D1" s="365"/>
    </row>
    <row r="2" spans="1:9" s="366" customFormat="1" ht="12.75">
      <c r="A2" s="367" t="s">
        <v>513</v>
      </c>
      <c r="B2" s="368" t="s">
        <v>514</v>
      </c>
      <c r="C2" s="369" t="s">
        <v>647</v>
      </c>
      <c r="D2" s="369"/>
    </row>
    <row r="3" spans="1:9" s="366" customFormat="1" ht="12.75">
      <c r="A3" s="367" t="s">
        <v>515</v>
      </c>
      <c r="B3" s="368" t="s">
        <v>516</v>
      </c>
      <c r="C3" s="369" t="s">
        <v>648</v>
      </c>
      <c r="D3" s="370"/>
    </row>
    <row r="4" spans="1:9" s="366" customFormat="1" ht="12.75">
      <c r="A4" s="367" t="s">
        <v>517</v>
      </c>
      <c r="B4" s="368" t="s">
        <v>518</v>
      </c>
      <c r="C4" s="369" t="s">
        <v>649</v>
      </c>
      <c r="D4" s="370"/>
    </row>
    <row r="5" spans="1:9" s="366" customFormat="1" ht="12.75">
      <c r="A5" s="363"/>
      <c r="B5" s="364"/>
      <c r="C5" s="364"/>
      <c r="D5" s="365"/>
    </row>
    <row r="6" spans="1:9">
      <c r="A6" s="248"/>
      <c r="B6" s="441"/>
      <c r="C6" s="250"/>
      <c r="D6" s="251"/>
      <c r="E6" s="279"/>
      <c r="F6" s="26"/>
      <c r="G6" s="27"/>
      <c r="H6" s="408"/>
      <c r="I6" s="414"/>
    </row>
    <row r="7" spans="1:9">
      <c r="A7" s="248"/>
      <c r="B7" s="253" t="s">
        <v>28</v>
      </c>
      <c r="C7" s="255"/>
      <c r="D7" s="256"/>
      <c r="E7" s="491"/>
      <c r="H7" s="409"/>
      <c r="I7" s="415"/>
    </row>
    <row r="8" spans="1:9">
      <c r="A8" s="248"/>
      <c r="B8" s="441" t="s">
        <v>29</v>
      </c>
      <c r="C8" s="255"/>
      <c r="D8" s="256"/>
      <c r="E8" s="491"/>
      <c r="H8" s="409"/>
      <c r="I8" s="415"/>
    </row>
    <row r="9" spans="1:9">
      <c r="A9" s="248"/>
      <c r="B9" s="253"/>
      <c r="C9" s="254"/>
      <c r="D9" s="256"/>
      <c r="E9" s="491"/>
      <c r="H9" s="409"/>
      <c r="I9" s="415"/>
    </row>
    <row r="10" spans="1:9">
      <c r="A10" s="248"/>
      <c r="B10" s="253" t="s">
        <v>26</v>
      </c>
      <c r="C10" s="254"/>
      <c r="D10" s="256"/>
      <c r="E10" s="491"/>
      <c r="H10" s="409"/>
      <c r="I10" s="415"/>
    </row>
    <row r="11" spans="1:9" ht="28.5">
      <c r="A11" s="248"/>
      <c r="B11" s="257" t="s">
        <v>27</v>
      </c>
      <c r="C11" s="258"/>
      <c r="D11" s="256"/>
      <c r="E11" s="491"/>
      <c r="H11" s="409"/>
      <c r="I11" s="415"/>
    </row>
    <row r="12" spans="1:9">
      <c r="A12" s="248"/>
      <c r="B12" s="257"/>
      <c r="C12" s="258"/>
      <c r="D12" s="256"/>
      <c r="E12" s="491"/>
      <c r="H12" s="409"/>
      <c r="I12" s="415"/>
    </row>
    <row r="13" spans="1:9">
      <c r="A13" s="248"/>
      <c r="B13" s="253" t="s">
        <v>0</v>
      </c>
      <c r="C13" s="254"/>
      <c r="D13" s="256"/>
      <c r="E13" s="491"/>
      <c r="H13" s="409"/>
      <c r="I13" s="415"/>
    </row>
    <row r="14" spans="1:9">
      <c r="A14" s="248"/>
      <c r="B14" s="441" t="s">
        <v>810</v>
      </c>
      <c r="C14" s="255"/>
      <c r="D14" s="256"/>
      <c r="E14" s="491"/>
      <c r="H14" s="409"/>
      <c r="I14" s="415"/>
    </row>
    <row r="15" spans="1:9">
      <c r="A15" s="248"/>
      <c r="B15" s="407"/>
      <c r="C15" s="254"/>
      <c r="D15" s="256"/>
      <c r="E15" s="491"/>
      <c r="H15" s="409"/>
      <c r="I15" s="415"/>
    </row>
    <row r="16" spans="1:9">
      <c r="A16" s="248"/>
      <c r="B16" s="441"/>
      <c r="C16" s="255"/>
      <c r="D16" s="256"/>
      <c r="E16" s="491"/>
      <c r="H16" s="409"/>
      <c r="I16" s="415"/>
    </row>
    <row r="17" spans="1:10" s="504" customFormat="1" ht="42.75">
      <c r="A17" s="248"/>
      <c r="B17" s="441"/>
      <c r="C17" s="255"/>
      <c r="D17" s="256" t="s">
        <v>167</v>
      </c>
      <c r="E17" s="280" t="s">
        <v>345</v>
      </c>
      <c r="F17" s="281" t="s">
        <v>33</v>
      </c>
      <c r="G17" s="282" t="s">
        <v>34</v>
      </c>
      <c r="H17" s="584" t="s">
        <v>685</v>
      </c>
      <c r="I17" s="585" t="s">
        <v>686</v>
      </c>
    </row>
    <row r="18" spans="1:10" s="487" customFormat="1">
      <c r="C18" s="502"/>
      <c r="D18" s="587"/>
      <c r="E18" s="588"/>
      <c r="F18" s="589"/>
      <c r="G18" s="590"/>
      <c r="H18" s="591"/>
      <c r="I18" s="592"/>
    </row>
    <row r="19" spans="1:10" s="487" customFormat="1">
      <c r="A19" s="488" t="s">
        <v>228</v>
      </c>
      <c r="B19" s="488" t="s">
        <v>811</v>
      </c>
      <c r="C19" s="502"/>
      <c r="D19" s="284">
        <f>'REKAPITULACIJA-PZI'!$D$43</f>
        <v>0</v>
      </c>
      <c r="E19" s="490">
        <f>'REKAPITULACIJA-PZI'!E43</f>
        <v>0</v>
      </c>
      <c r="F19" s="498">
        <f>'REKAPITULACIJA-PZI'!F43</f>
        <v>0</v>
      </c>
      <c r="G19" s="499">
        <f>'REKAPITULACIJA-PZI'!G43</f>
        <v>0</v>
      </c>
      <c r="H19" s="410">
        <f>'REKAPITULACIJA-PZI'!H43</f>
        <v>0</v>
      </c>
      <c r="I19" s="417">
        <f>'REKAPITULACIJA-PZI'!I43</f>
        <v>0</v>
      </c>
    </row>
    <row r="20" spans="1:10" s="487" customFormat="1">
      <c r="A20" s="488"/>
      <c r="B20" s="488"/>
      <c r="C20" s="502"/>
      <c r="D20" s="587"/>
      <c r="E20" s="588"/>
      <c r="F20" s="589"/>
      <c r="G20" s="590"/>
      <c r="H20" s="409"/>
      <c r="I20" s="415"/>
    </row>
    <row r="21" spans="1:10" s="487" customFormat="1">
      <c r="A21" s="488" t="s">
        <v>229</v>
      </c>
      <c r="B21" s="488" t="s">
        <v>221</v>
      </c>
      <c r="C21" s="502"/>
      <c r="D21" s="284">
        <f t="shared" ref="D21:I21" si="0">0.05*D19</f>
        <v>0</v>
      </c>
      <c r="E21" s="490">
        <f t="shared" si="0"/>
        <v>0</v>
      </c>
      <c r="F21" s="498">
        <f t="shared" si="0"/>
        <v>0</v>
      </c>
      <c r="G21" s="499">
        <f t="shared" si="0"/>
        <v>0</v>
      </c>
      <c r="H21" s="410">
        <f t="shared" si="0"/>
        <v>0</v>
      </c>
      <c r="I21" s="417">
        <f t="shared" si="0"/>
        <v>0</v>
      </c>
    </row>
    <row r="22" spans="1:10" s="487" customFormat="1">
      <c r="A22" s="488"/>
      <c r="B22" s="488"/>
      <c r="C22" s="502"/>
      <c r="D22" s="587"/>
      <c r="E22" s="588"/>
      <c r="F22" s="589"/>
      <c r="G22" s="590"/>
      <c r="H22" s="409"/>
      <c r="I22" s="415"/>
    </row>
    <row r="23" spans="1:10" s="487" customFormat="1">
      <c r="A23" s="488" t="s">
        <v>230</v>
      </c>
      <c r="B23" s="488" t="s">
        <v>222</v>
      </c>
      <c r="C23" s="502"/>
      <c r="D23" s="284">
        <f t="shared" ref="D23:G23" si="1">D19+D21</f>
        <v>0</v>
      </c>
      <c r="E23" s="490">
        <f t="shared" si="1"/>
        <v>0</v>
      </c>
      <c r="F23" s="498">
        <f t="shared" si="1"/>
        <v>0</v>
      </c>
      <c r="G23" s="499">
        <f t="shared" si="1"/>
        <v>0</v>
      </c>
      <c r="H23" s="410">
        <f>H19+H21</f>
        <v>0</v>
      </c>
      <c r="I23" s="417">
        <f>I19+I21</f>
        <v>0</v>
      </c>
    </row>
    <row r="24" spans="1:10" s="487" customFormat="1">
      <c r="A24" s="488"/>
      <c r="B24" s="488"/>
      <c r="C24" s="502"/>
      <c r="D24" s="587"/>
      <c r="E24" s="588"/>
      <c r="F24" s="589"/>
      <c r="G24" s="590"/>
      <c r="H24" s="409"/>
      <c r="I24" s="415"/>
      <c r="J24" s="487" t="s">
        <v>215</v>
      </c>
    </row>
    <row r="25" spans="1:10" s="504" customFormat="1">
      <c r="A25" s="488" t="s">
        <v>231</v>
      </c>
      <c r="B25" s="488" t="s">
        <v>223</v>
      </c>
      <c r="C25" s="439"/>
      <c r="D25" s="284">
        <f>0.22*D23</f>
        <v>0</v>
      </c>
      <c r="E25" s="490">
        <f t="shared" ref="E25:I25" si="2">0.22*E23</f>
        <v>0</v>
      </c>
      <c r="F25" s="498">
        <f t="shared" si="2"/>
        <v>0</v>
      </c>
      <c r="G25" s="499">
        <f t="shared" si="2"/>
        <v>0</v>
      </c>
      <c r="H25" s="410">
        <f t="shared" si="2"/>
        <v>0</v>
      </c>
      <c r="I25" s="417">
        <f t="shared" si="2"/>
        <v>0</v>
      </c>
    </row>
    <row r="26" spans="1:10" s="504" customFormat="1">
      <c r="A26" s="557"/>
      <c r="B26" s="557"/>
      <c r="C26" s="502"/>
      <c r="D26" s="593"/>
      <c r="E26" s="588"/>
      <c r="F26" s="589"/>
      <c r="G26" s="590"/>
      <c r="H26" s="409"/>
      <c r="I26" s="415"/>
    </row>
    <row r="27" spans="1:10" s="487" customFormat="1">
      <c r="A27" s="488" t="s">
        <v>346</v>
      </c>
      <c r="B27" s="488" t="s">
        <v>823</v>
      </c>
      <c r="C27" s="502"/>
      <c r="D27" s="284">
        <f>'REKAPITULACIJA-vzdrzevanje'!$D$19</f>
        <v>0</v>
      </c>
      <c r="E27" s="490"/>
      <c r="F27" s="498"/>
      <c r="G27" s="499"/>
      <c r="H27" s="410"/>
      <c r="I27" s="417"/>
    </row>
    <row r="28" spans="1:10" s="487" customFormat="1">
      <c r="A28" s="488"/>
      <c r="B28" s="488"/>
      <c r="C28" s="502"/>
      <c r="D28" s="587"/>
      <c r="E28" s="588"/>
      <c r="F28" s="589"/>
      <c r="G28" s="590"/>
      <c r="H28" s="409"/>
      <c r="I28" s="415"/>
    </row>
    <row r="29" spans="1:10" s="504" customFormat="1">
      <c r="A29" s="488" t="s">
        <v>824</v>
      </c>
      <c r="B29" s="488" t="s">
        <v>223</v>
      </c>
      <c r="C29" s="439"/>
      <c r="D29" s="284">
        <f>0.22*D27</f>
        <v>0</v>
      </c>
      <c r="E29" s="490">
        <f t="shared" ref="E29:I29" si="3">0.22*E27</f>
        <v>0</v>
      </c>
      <c r="F29" s="498">
        <f t="shared" si="3"/>
        <v>0</v>
      </c>
      <c r="G29" s="499">
        <f t="shared" si="3"/>
        <v>0</v>
      </c>
      <c r="H29" s="410">
        <f t="shared" si="3"/>
        <v>0</v>
      </c>
      <c r="I29" s="417">
        <f t="shared" si="3"/>
        <v>0</v>
      </c>
    </row>
    <row r="30" spans="1:10" s="504" customFormat="1">
      <c r="A30" s="557"/>
      <c r="B30" s="557"/>
      <c r="C30" s="502"/>
      <c r="D30" s="593"/>
      <c r="E30" s="588"/>
      <c r="F30" s="589"/>
      <c r="G30" s="590"/>
      <c r="H30" s="409"/>
      <c r="I30" s="415"/>
    </row>
    <row r="31" spans="1:10" s="442" customFormat="1">
      <c r="A31" s="488"/>
      <c r="B31" s="488" t="s">
        <v>825</v>
      </c>
      <c r="C31" s="586"/>
      <c r="D31" s="594">
        <f>D23+D25+D27+D29</f>
        <v>0</v>
      </c>
      <c r="E31" s="490">
        <f t="shared" ref="E31:G31" si="4">E23+E25</f>
        <v>0</v>
      </c>
      <c r="F31" s="498">
        <f t="shared" si="4"/>
        <v>0</v>
      </c>
      <c r="G31" s="499">
        <f t="shared" si="4"/>
        <v>0</v>
      </c>
      <c r="H31" s="410">
        <f>H23+H25</f>
        <v>0</v>
      </c>
      <c r="I31" s="417">
        <f>I23+I25</f>
        <v>0</v>
      </c>
    </row>
    <row r="32" spans="1:10" s="406" customFormat="1" ht="12.75">
      <c r="B32" s="371"/>
      <c r="C32" s="371"/>
      <c r="D32" s="371"/>
    </row>
    <row r="33" spans="1:9" s="366" customFormat="1" ht="12.75">
      <c r="A33" s="372"/>
      <c r="B33" s="364"/>
      <c r="C33" s="373"/>
      <c r="D33" s="374"/>
    </row>
    <row r="34" spans="1:9" s="366" customFormat="1" ht="12.75">
      <c r="A34" s="823" t="s">
        <v>520</v>
      </c>
      <c r="B34" s="823"/>
      <c r="C34" s="824" t="s">
        <v>523</v>
      </c>
      <c r="D34" s="824"/>
    </row>
    <row r="35" spans="1:9" s="366" customFormat="1" ht="12.75">
      <c r="A35" s="823" t="s">
        <v>521</v>
      </c>
      <c r="B35" s="823"/>
      <c r="C35" s="824">
        <v>8721</v>
      </c>
      <c r="D35" s="824"/>
    </row>
    <row r="36" spans="1:9" s="366" customFormat="1" ht="12.75">
      <c r="A36" s="823" t="s">
        <v>522</v>
      </c>
      <c r="B36" s="823"/>
      <c r="C36" s="825" t="s">
        <v>245</v>
      </c>
      <c r="D36" s="825"/>
    </row>
    <row r="37" spans="1:9" s="405" customFormat="1">
      <c r="A37" s="95"/>
      <c r="B37" s="276"/>
      <c r="C37" s="277"/>
      <c r="D37" s="278"/>
      <c r="E37" s="402"/>
      <c r="F37" s="403"/>
      <c r="G37" s="404"/>
      <c r="H37" s="411"/>
      <c r="I37" s="418"/>
    </row>
    <row r="38" spans="1:9">
      <c r="A38" s="13"/>
    </row>
    <row r="39" spans="1:9">
      <c r="A39" s="13"/>
    </row>
    <row r="40" spans="1:9">
      <c r="A40" s="13"/>
    </row>
    <row r="41" spans="1:9">
      <c r="A41" s="13"/>
    </row>
    <row r="42" spans="1:9">
      <c r="A42" s="13"/>
    </row>
    <row r="43" spans="1:9">
      <c r="A43" s="13"/>
    </row>
    <row r="44" spans="1:9">
      <c r="A44" s="13"/>
    </row>
    <row r="45" spans="1:9">
      <c r="A45" s="13"/>
    </row>
    <row r="46" spans="1:9">
      <c r="A46" s="13"/>
    </row>
    <row r="47" spans="1:9">
      <c r="A47" s="13"/>
      <c r="D47" s="18"/>
    </row>
    <row r="48" spans="1:9">
      <c r="B48" s="4"/>
      <c r="C48" s="10"/>
      <c r="D48" s="14"/>
      <c r="E48" s="15"/>
      <c r="F48" s="16"/>
      <c r="G48" s="17"/>
      <c r="H48" s="413"/>
      <c r="I48" s="420"/>
    </row>
    <row r="49" spans="1:4">
      <c r="A49" s="13"/>
      <c r="B49" s="19"/>
      <c r="C49" s="20"/>
      <c r="D49" s="21"/>
    </row>
    <row r="50" spans="1:4">
      <c r="B50" s="4"/>
    </row>
    <row r="51" spans="1:4">
      <c r="A51" s="13"/>
    </row>
    <row r="52" spans="1:4">
      <c r="A52" s="13"/>
      <c r="B52" s="19"/>
      <c r="C52" s="20"/>
      <c r="D52" s="21"/>
    </row>
    <row r="53" spans="1:4">
      <c r="A53" s="13"/>
      <c r="B53" s="19"/>
      <c r="C53" s="20"/>
      <c r="D53" s="21"/>
    </row>
    <row r="54" spans="1:4">
      <c r="A54" s="13"/>
      <c r="B54" s="19"/>
      <c r="C54" s="20"/>
      <c r="D54" s="21"/>
    </row>
    <row r="55" spans="1:4">
      <c r="A55" s="13"/>
      <c r="B55" s="19"/>
      <c r="C55" s="20"/>
      <c r="D55" s="21"/>
    </row>
    <row r="56" spans="1:4">
      <c r="A56" s="13"/>
      <c r="B56" s="19"/>
      <c r="C56" s="20"/>
      <c r="D56" s="21"/>
    </row>
    <row r="57" spans="1:4">
      <c r="A57" s="13"/>
      <c r="B57" s="19"/>
      <c r="C57" s="20"/>
      <c r="D57" s="21"/>
    </row>
    <row r="58" spans="1:4">
      <c r="A58" s="13"/>
      <c r="B58" s="19"/>
      <c r="C58" s="20"/>
      <c r="D58" s="21"/>
    </row>
    <row r="59" spans="1:4">
      <c r="A59" s="13"/>
      <c r="B59" s="19"/>
      <c r="C59" s="20"/>
      <c r="D59" s="21"/>
    </row>
    <row r="60" spans="1:4">
      <c r="A60" s="13"/>
      <c r="B60" s="19"/>
      <c r="C60" s="20"/>
      <c r="D60" s="21"/>
    </row>
    <row r="61" spans="1:4">
      <c r="A61" s="13"/>
      <c r="B61" s="19"/>
      <c r="C61" s="20"/>
      <c r="D61" s="21"/>
    </row>
    <row r="62" spans="1:4">
      <c r="A62" s="13"/>
      <c r="C62" s="20"/>
      <c r="D62" s="21"/>
    </row>
    <row r="63" spans="1:4">
      <c r="A63" s="13"/>
      <c r="B63" s="19"/>
      <c r="C63" s="20"/>
      <c r="D63" s="21"/>
    </row>
    <row r="64" spans="1:4">
      <c r="A64" s="13"/>
      <c r="B64" s="19"/>
      <c r="C64" s="20"/>
      <c r="D64" s="21"/>
    </row>
    <row r="65" spans="1:15">
      <c r="A65" s="13"/>
      <c r="B65" s="19"/>
      <c r="C65" s="20"/>
      <c r="D65" s="21"/>
    </row>
    <row r="66" spans="1:15">
      <c r="A66" s="13"/>
      <c r="B66" s="19"/>
      <c r="C66" s="20"/>
      <c r="D66" s="21"/>
    </row>
    <row r="67" spans="1:15">
      <c r="A67" s="13"/>
      <c r="B67" s="19"/>
      <c r="C67" s="20"/>
      <c r="D67" s="21"/>
    </row>
    <row r="68" spans="1:15">
      <c r="A68" s="13"/>
      <c r="B68" s="19"/>
      <c r="C68" s="20"/>
      <c r="D68" s="21"/>
    </row>
    <row r="69" spans="1:15">
      <c r="A69" s="13"/>
      <c r="B69" s="19"/>
      <c r="C69" s="20"/>
      <c r="D69" s="21"/>
    </row>
    <row r="70" spans="1:15" s="25" customFormat="1">
      <c r="A70" s="1"/>
      <c r="B70" s="22"/>
      <c r="C70" s="23"/>
      <c r="D70" s="24"/>
      <c r="E70" s="15"/>
      <c r="F70" s="16"/>
      <c r="G70" s="17"/>
      <c r="H70" s="413"/>
      <c r="I70" s="420"/>
    </row>
    <row r="71" spans="1:15">
      <c r="A71" s="13"/>
      <c r="B71" s="19"/>
      <c r="C71" s="20"/>
      <c r="D71" s="21"/>
    </row>
    <row r="72" spans="1:15">
      <c r="B72" s="4"/>
    </row>
    <row r="73" spans="1:15">
      <c r="A73" s="13"/>
    </row>
    <row r="74" spans="1:15">
      <c r="A74" s="13"/>
    </row>
    <row r="75" spans="1:15">
      <c r="A75" s="13"/>
    </row>
    <row r="76" spans="1:15">
      <c r="A76" s="13"/>
    </row>
    <row r="77" spans="1:15" s="7" customFormat="1">
      <c r="A77" s="13"/>
      <c r="B77" s="2"/>
      <c r="C77" s="5"/>
      <c r="D77" s="6"/>
      <c r="F77" s="8"/>
      <c r="G77" s="9"/>
      <c r="H77" s="412"/>
      <c r="I77" s="419"/>
      <c r="J77" s="3"/>
      <c r="K77" s="3"/>
      <c r="L77" s="3"/>
      <c r="M77" s="3"/>
      <c r="N77" s="3"/>
      <c r="O77" s="3"/>
    </row>
    <row r="78" spans="1:15" s="7" customFormat="1">
      <c r="A78" s="13"/>
      <c r="B78" s="2"/>
      <c r="C78" s="5"/>
      <c r="D78" s="6"/>
      <c r="F78" s="8"/>
      <c r="G78" s="9"/>
      <c r="H78" s="412"/>
      <c r="I78" s="419"/>
      <c r="J78" s="3"/>
      <c r="K78" s="3"/>
      <c r="L78" s="3"/>
      <c r="M78" s="3"/>
      <c r="N78" s="3"/>
      <c r="O78" s="3"/>
    </row>
    <row r="79" spans="1:15" s="7" customFormat="1">
      <c r="A79" s="13"/>
      <c r="B79" s="2"/>
      <c r="C79" s="5"/>
      <c r="D79" s="6"/>
      <c r="F79" s="8"/>
      <c r="G79" s="9"/>
      <c r="H79" s="412"/>
      <c r="I79" s="419"/>
      <c r="J79" s="3"/>
      <c r="K79" s="3"/>
      <c r="L79" s="3"/>
      <c r="M79" s="3"/>
      <c r="N79" s="3"/>
      <c r="O79" s="3"/>
    </row>
    <row r="80" spans="1:15" s="7" customFormat="1">
      <c r="A80" s="13"/>
      <c r="B80" s="2"/>
      <c r="C80" s="5"/>
      <c r="D80" s="6"/>
      <c r="F80" s="8"/>
      <c r="G80" s="9"/>
      <c r="H80" s="412"/>
      <c r="I80" s="419"/>
      <c r="J80" s="3"/>
      <c r="K80" s="3"/>
      <c r="L80" s="3"/>
      <c r="M80" s="3"/>
      <c r="N80" s="3"/>
      <c r="O80" s="3"/>
    </row>
    <row r="81" spans="1:15" s="7" customFormat="1">
      <c r="A81" s="13"/>
      <c r="B81" s="2"/>
      <c r="C81" s="5"/>
      <c r="D81" s="6"/>
      <c r="F81" s="8"/>
      <c r="G81" s="9"/>
      <c r="H81" s="412"/>
      <c r="I81" s="419"/>
      <c r="J81" s="3"/>
      <c r="K81" s="3"/>
      <c r="L81" s="3"/>
      <c r="M81" s="3"/>
      <c r="N81" s="3"/>
      <c r="O81" s="3"/>
    </row>
    <row r="82" spans="1:15" s="7" customFormat="1">
      <c r="A82" s="13"/>
      <c r="B82" s="2"/>
      <c r="C82" s="5"/>
      <c r="D82" s="6"/>
      <c r="F82" s="8"/>
      <c r="G82" s="9"/>
      <c r="H82" s="412"/>
      <c r="I82" s="419"/>
      <c r="J82" s="3"/>
      <c r="K82" s="3"/>
      <c r="L82" s="3"/>
      <c r="M82" s="3"/>
      <c r="N82" s="3"/>
      <c r="O82" s="3"/>
    </row>
    <row r="83" spans="1:15" s="7" customFormat="1">
      <c r="A83" s="13"/>
      <c r="B83" s="2"/>
      <c r="C83" s="5"/>
      <c r="D83" s="6"/>
      <c r="F83" s="8"/>
      <c r="G83" s="9"/>
      <c r="H83" s="412"/>
      <c r="I83" s="419"/>
      <c r="J83" s="3"/>
      <c r="K83" s="3"/>
      <c r="L83" s="3"/>
      <c r="M83" s="3"/>
      <c r="N83" s="3"/>
      <c r="O83" s="3"/>
    </row>
    <row r="84" spans="1:15" s="7" customFormat="1">
      <c r="A84" s="13"/>
      <c r="B84" s="19"/>
      <c r="C84" s="20"/>
      <c r="D84" s="21"/>
      <c r="F84" s="8"/>
      <c r="G84" s="9"/>
      <c r="H84" s="412"/>
      <c r="I84" s="419"/>
      <c r="J84" s="3"/>
      <c r="K84" s="3"/>
      <c r="L84" s="3"/>
      <c r="M84" s="3"/>
      <c r="N84" s="3"/>
      <c r="O84" s="3"/>
    </row>
    <row r="85" spans="1:15" s="7" customFormat="1">
      <c r="A85" s="13"/>
      <c r="B85" s="19"/>
      <c r="C85" s="20"/>
      <c r="D85" s="21"/>
      <c r="F85" s="8"/>
      <c r="G85" s="9"/>
      <c r="H85" s="412"/>
      <c r="I85" s="419"/>
      <c r="J85" s="3"/>
      <c r="K85" s="3"/>
      <c r="L85" s="3"/>
      <c r="M85" s="3"/>
      <c r="N85" s="3"/>
      <c r="O85" s="3"/>
    </row>
    <row r="86" spans="1:15" s="7" customFormat="1">
      <c r="A86" s="13"/>
      <c r="B86" s="19"/>
      <c r="C86" s="20"/>
      <c r="D86" s="21"/>
      <c r="F86" s="8"/>
      <c r="G86" s="9"/>
      <c r="H86" s="412"/>
      <c r="I86" s="419"/>
      <c r="J86" s="3"/>
      <c r="K86" s="3"/>
      <c r="L86" s="3"/>
      <c r="M86" s="3"/>
      <c r="N86" s="3"/>
      <c r="O86" s="3"/>
    </row>
    <row r="87" spans="1:15" s="7" customFormat="1">
      <c r="A87" s="13"/>
      <c r="B87" s="19"/>
      <c r="C87" s="20"/>
      <c r="D87" s="21"/>
      <c r="F87" s="8"/>
      <c r="G87" s="9"/>
      <c r="H87" s="412"/>
      <c r="I87" s="419"/>
      <c r="J87" s="3"/>
      <c r="K87" s="3"/>
      <c r="L87" s="3"/>
      <c r="M87" s="3"/>
      <c r="N87" s="3"/>
      <c r="O87" s="3"/>
    </row>
    <row r="88" spans="1:15" s="7" customFormat="1">
      <c r="A88" s="13"/>
      <c r="B88" s="2"/>
      <c r="C88" s="5"/>
      <c r="D88" s="6"/>
      <c r="F88" s="8"/>
      <c r="G88" s="9"/>
      <c r="H88" s="412"/>
      <c r="I88" s="419"/>
      <c r="J88" s="3"/>
      <c r="K88" s="3"/>
      <c r="L88" s="3"/>
      <c r="M88" s="3"/>
      <c r="N88" s="3"/>
      <c r="O88" s="3"/>
    </row>
    <row r="89" spans="1:15" s="7" customFormat="1">
      <c r="A89" s="13"/>
      <c r="B89" s="2"/>
      <c r="C89" s="5"/>
      <c r="D89" s="6"/>
      <c r="F89" s="8"/>
      <c r="G89" s="9"/>
      <c r="H89" s="412"/>
      <c r="I89" s="419"/>
      <c r="J89" s="3"/>
      <c r="K89" s="3"/>
      <c r="L89" s="3"/>
      <c r="M89" s="3"/>
      <c r="N89" s="3"/>
      <c r="O89" s="3"/>
    </row>
    <row r="90" spans="1:15" s="7" customFormat="1">
      <c r="A90" s="13"/>
      <c r="B90" s="2"/>
      <c r="C90" s="5"/>
      <c r="D90" s="6"/>
      <c r="F90" s="8"/>
      <c r="G90" s="9"/>
      <c r="H90" s="412"/>
      <c r="I90" s="419"/>
      <c r="J90" s="3"/>
      <c r="K90" s="3"/>
      <c r="L90" s="3"/>
      <c r="M90" s="3"/>
      <c r="N90" s="3"/>
      <c r="O90" s="3"/>
    </row>
    <row r="91" spans="1:15" s="7" customFormat="1">
      <c r="A91" s="13"/>
      <c r="B91" s="2"/>
      <c r="C91" s="5"/>
      <c r="D91" s="6"/>
      <c r="F91" s="8"/>
      <c r="G91" s="9"/>
      <c r="H91" s="412"/>
      <c r="I91" s="419"/>
      <c r="J91" s="3"/>
      <c r="K91" s="3"/>
      <c r="L91" s="3"/>
      <c r="M91" s="3"/>
      <c r="N91" s="3"/>
      <c r="O91" s="3"/>
    </row>
    <row r="92" spans="1:15" s="7" customFormat="1">
      <c r="A92" s="13"/>
      <c r="B92" s="2"/>
      <c r="C92" s="5"/>
      <c r="D92" s="6"/>
      <c r="F92" s="8"/>
      <c r="G92" s="9"/>
      <c r="H92" s="412"/>
      <c r="I92" s="419"/>
      <c r="J92" s="3"/>
      <c r="K92" s="3"/>
      <c r="L92" s="3"/>
      <c r="M92" s="3"/>
      <c r="N92" s="3"/>
      <c r="O92" s="3"/>
    </row>
    <row r="93" spans="1:15" s="7" customFormat="1">
      <c r="A93" s="13"/>
      <c r="B93" s="2"/>
      <c r="C93" s="5"/>
      <c r="D93" s="6"/>
      <c r="F93" s="8"/>
      <c r="G93" s="9"/>
      <c r="H93" s="412"/>
      <c r="I93" s="419"/>
      <c r="J93" s="3"/>
      <c r="K93" s="3"/>
      <c r="L93" s="3"/>
      <c r="M93" s="3"/>
      <c r="N93" s="3"/>
      <c r="O93" s="3"/>
    </row>
    <row r="94" spans="1:15" s="7" customFormat="1">
      <c r="A94" s="13"/>
      <c r="B94" s="2"/>
      <c r="C94" s="5"/>
      <c r="D94" s="6"/>
      <c r="F94" s="8"/>
      <c r="G94" s="9"/>
      <c r="H94" s="412"/>
      <c r="I94" s="419"/>
      <c r="J94" s="3"/>
      <c r="K94" s="3"/>
      <c r="L94" s="3"/>
      <c r="M94" s="3"/>
      <c r="N94" s="3"/>
      <c r="O94" s="3"/>
    </row>
    <row r="95" spans="1:15" s="7" customFormat="1">
      <c r="A95" s="13"/>
      <c r="B95" s="2"/>
      <c r="C95" s="5"/>
      <c r="D95" s="6"/>
      <c r="F95" s="8"/>
      <c r="G95" s="9"/>
      <c r="H95" s="412"/>
      <c r="I95" s="419"/>
      <c r="J95" s="3"/>
      <c r="K95" s="3"/>
      <c r="L95" s="3"/>
      <c r="M95" s="3"/>
      <c r="N95" s="3"/>
      <c r="O95" s="3"/>
    </row>
    <row r="96" spans="1:15" s="7" customFormat="1">
      <c r="A96" s="13"/>
      <c r="B96" s="2"/>
      <c r="C96" s="5"/>
      <c r="D96" s="6"/>
      <c r="F96" s="8"/>
      <c r="G96" s="9"/>
      <c r="H96" s="412"/>
      <c r="I96" s="419"/>
      <c r="J96" s="3"/>
      <c r="K96" s="3"/>
      <c r="L96" s="3"/>
      <c r="M96" s="3"/>
      <c r="N96" s="3"/>
      <c r="O96" s="3"/>
    </row>
    <row r="97" spans="1:15" s="7" customFormat="1">
      <c r="A97" s="13"/>
      <c r="B97" s="2"/>
      <c r="C97" s="5"/>
      <c r="D97" s="6"/>
      <c r="F97" s="8"/>
      <c r="G97" s="9"/>
      <c r="H97" s="412"/>
      <c r="I97" s="419"/>
      <c r="J97" s="3"/>
      <c r="K97" s="3"/>
      <c r="L97" s="3"/>
      <c r="M97" s="3"/>
      <c r="N97" s="3"/>
      <c r="O97" s="3"/>
    </row>
    <row r="98" spans="1:15" s="7" customFormat="1">
      <c r="A98" s="13"/>
      <c r="B98" s="19"/>
      <c r="C98" s="20"/>
      <c r="D98" s="21"/>
      <c r="F98" s="8"/>
      <c r="G98" s="9"/>
      <c r="H98" s="412"/>
      <c r="I98" s="419"/>
      <c r="J98" s="3"/>
      <c r="K98" s="3"/>
      <c r="L98" s="3"/>
      <c r="M98" s="3"/>
      <c r="N98" s="3"/>
      <c r="O98" s="3"/>
    </row>
    <row r="99" spans="1:15" s="7" customFormat="1">
      <c r="A99" s="13"/>
      <c r="B99" s="2"/>
      <c r="C99" s="5"/>
      <c r="D99" s="6"/>
      <c r="F99" s="8"/>
      <c r="G99" s="9"/>
      <c r="H99" s="412"/>
      <c r="I99" s="419"/>
      <c r="J99" s="3"/>
      <c r="K99" s="3"/>
      <c r="L99" s="3"/>
      <c r="M99" s="3"/>
      <c r="N99" s="3"/>
      <c r="O99" s="3"/>
    </row>
    <row r="100" spans="1:15" s="7" customFormat="1">
      <c r="A100" s="13"/>
      <c r="B100" s="2"/>
      <c r="C100" s="5"/>
      <c r="D100" s="6"/>
      <c r="F100" s="8"/>
      <c r="G100" s="9"/>
      <c r="H100" s="412"/>
      <c r="I100" s="419"/>
      <c r="J100" s="3"/>
      <c r="K100" s="3"/>
      <c r="L100" s="3"/>
      <c r="M100" s="3"/>
      <c r="N100" s="3"/>
      <c r="O100" s="3"/>
    </row>
    <row r="101" spans="1:15" s="7" customFormat="1">
      <c r="A101" s="13"/>
      <c r="B101" s="2"/>
      <c r="C101" s="5"/>
      <c r="D101" s="6"/>
      <c r="F101" s="8"/>
      <c r="G101" s="9"/>
      <c r="H101" s="412"/>
      <c r="I101" s="419"/>
      <c r="J101" s="3"/>
      <c r="K101" s="3"/>
      <c r="L101" s="3"/>
      <c r="M101" s="3"/>
      <c r="N101" s="3"/>
      <c r="O101" s="3"/>
    </row>
    <row r="102" spans="1:15" s="7" customFormat="1">
      <c r="A102" s="13"/>
      <c r="B102" s="2"/>
      <c r="C102" s="5"/>
      <c r="D102" s="6"/>
      <c r="F102" s="8"/>
      <c r="G102" s="9"/>
      <c r="H102" s="412"/>
      <c r="I102" s="419"/>
      <c r="J102" s="3"/>
      <c r="K102" s="3"/>
      <c r="L102" s="3"/>
      <c r="M102" s="3"/>
      <c r="N102" s="3"/>
      <c r="O102" s="3"/>
    </row>
    <row r="103" spans="1:15" s="7" customFormat="1">
      <c r="A103" s="13"/>
      <c r="B103" s="2"/>
      <c r="C103" s="5"/>
      <c r="D103" s="6"/>
      <c r="F103" s="8"/>
      <c r="G103" s="9"/>
      <c r="H103" s="412"/>
      <c r="I103" s="419"/>
      <c r="J103" s="3"/>
      <c r="K103" s="3"/>
      <c r="L103" s="3"/>
      <c r="M103" s="3"/>
      <c r="N103" s="3"/>
      <c r="O103" s="3"/>
    </row>
    <row r="104" spans="1:15" s="7" customFormat="1">
      <c r="A104" s="13"/>
      <c r="B104" s="2"/>
      <c r="C104" s="5"/>
      <c r="D104" s="6"/>
      <c r="F104" s="8"/>
      <c r="G104" s="9"/>
      <c r="H104" s="412"/>
      <c r="I104" s="419"/>
      <c r="J104" s="3"/>
      <c r="K104" s="3"/>
      <c r="L104" s="3"/>
      <c r="M104" s="3"/>
      <c r="N104" s="3"/>
      <c r="O104" s="3"/>
    </row>
    <row r="105" spans="1:15" s="7" customFormat="1">
      <c r="A105" s="13"/>
      <c r="B105" s="2"/>
      <c r="C105" s="5"/>
      <c r="D105" s="6"/>
      <c r="F105" s="8"/>
      <c r="G105" s="9"/>
      <c r="H105" s="412"/>
      <c r="I105" s="419"/>
      <c r="J105" s="3"/>
      <c r="K105" s="3"/>
      <c r="L105" s="3"/>
      <c r="M105" s="3"/>
      <c r="N105" s="3"/>
      <c r="O105" s="3"/>
    </row>
    <row r="106" spans="1:15" s="7" customFormat="1">
      <c r="A106" s="13"/>
      <c r="B106" s="2"/>
      <c r="C106" s="5"/>
      <c r="D106" s="6"/>
      <c r="F106" s="8"/>
      <c r="G106" s="9"/>
      <c r="H106" s="412"/>
      <c r="I106" s="419"/>
      <c r="J106" s="3"/>
      <c r="K106" s="3"/>
      <c r="L106" s="3"/>
      <c r="M106" s="3"/>
      <c r="N106" s="3"/>
      <c r="O106" s="3"/>
    </row>
    <row r="107" spans="1:15" s="7" customFormat="1">
      <c r="A107" s="13"/>
      <c r="B107" s="19"/>
      <c r="C107" s="20"/>
      <c r="D107" s="21"/>
      <c r="F107" s="8"/>
      <c r="G107" s="9"/>
      <c r="H107" s="412"/>
      <c r="I107" s="419"/>
      <c r="J107" s="3"/>
      <c r="K107" s="3"/>
      <c r="L107" s="3"/>
      <c r="M107" s="3"/>
      <c r="N107" s="3"/>
      <c r="O107" s="3"/>
    </row>
    <row r="108" spans="1:15" s="7" customFormat="1">
      <c r="A108" s="13"/>
      <c r="B108" s="2"/>
      <c r="C108" s="5"/>
      <c r="D108" s="6"/>
      <c r="F108" s="8"/>
      <c r="G108" s="9"/>
      <c r="H108" s="412"/>
      <c r="I108" s="419"/>
      <c r="J108" s="3"/>
      <c r="K108" s="3"/>
      <c r="L108" s="3"/>
      <c r="M108" s="3"/>
      <c r="N108" s="3"/>
      <c r="O108" s="3"/>
    </row>
    <row r="109" spans="1:15">
      <c r="A109" s="13"/>
      <c r="B109" s="19"/>
      <c r="C109" s="20"/>
      <c r="D109" s="21"/>
    </row>
    <row r="110" spans="1:15">
      <c r="A110" s="13"/>
    </row>
    <row r="111" spans="1:15">
      <c r="A111" s="13"/>
    </row>
    <row r="112" spans="1:15">
      <c r="A112" s="13"/>
    </row>
    <row r="113" spans="1:15">
      <c r="A113" s="13"/>
    </row>
    <row r="114" spans="1:15">
      <c r="A114" s="13"/>
    </row>
    <row r="115" spans="1:15">
      <c r="A115" s="13"/>
      <c r="B115" s="19"/>
      <c r="C115" s="20"/>
      <c r="D115" s="21"/>
    </row>
    <row r="116" spans="1:15">
      <c r="A116" s="13"/>
    </row>
    <row r="117" spans="1:15">
      <c r="A117" s="13"/>
      <c r="D117" s="18"/>
    </row>
    <row r="118" spans="1:15">
      <c r="B118" s="4"/>
      <c r="C118" s="10"/>
      <c r="D118" s="14"/>
      <c r="E118" s="15"/>
      <c r="F118" s="16"/>
      <c r="G118" s="17"/>
      <c r="H118" s="413"/>
      <c r="I118" s="420"/>
    </row>
    <row r="119" spans="1:15">
      <c r="A119" s="13"/>
      <c r="B119" s="11"/>
      <c r="C119" s="12"/>
    </row>
    <row r="120" spans="1:15">
      <c r="B120" s="4"/>
    </row>
    <row r="121" spans="1:15">
      <c r="A121" s="13"/>
    </row>
    <row r="122" spans="1:15">
      <c r="A122" s="13"/>
    </row>
    <row r="123" spans="1:15">
      <c r="A123" s="13"/>
    </row>
    <row r="124" spans="1:15">
      <c r="A124" s="13"/>
    </row>
    <row r="125" spans="1:15" s="2" customFormat="1">
      <c r="A125" s="13"/>
      <c r="C125" s="5"/>
      <c r="D125" s="6"/>
      <c r="E125" s="7"/>
      <c r="F125" s="8"/>
      <c r="G125" s="9"/>
      <c r="H125" s="412"/>
      <c r="I125" s="419"/>
      <c r="J125" s="3"/>
      <c r="K125" s="3"/>
      <c r="L125" s="3"/>
      <c r="M125" s="3"/>
      <c r="N125" s="3"/>
      <c r="O125" s="3"/>
    </row>
    <row r="126" spans="1:15" s="2" customFormat="1">
      <c r="A126" s="13"/>
      <c r="C126" s="5"/>
      <c r="D126" s="6"/>
      <c r="E126" s="7"/>
      <c r="F126" s="8"/>
      <c r="G126" s="9"/>
      <c r="H126" s="412"/>
      <c r="I126" s="419"/>
      <c r="J126" s="3"/>
      <c r="K126" s="3"/>
      <c r="L126" s="3"/>
      <c r="M126" s="3"/>
      <c r="N126" s="3"/>
      <c r="O126" s="3"/>
    </row>
    <row r="127" spans="1:15" s="2" customFormat="1">
      <c r="A127" s="13"/>
      <c r="C127" s="5"/>
      <c r="D127" s="6"/>
      <c r="E127" s="7"/>
      <c r="F127" s="8"/>
      <c r="G127" s="9"/>
      <c r="H127" s="412"/>
      <c r="I127" s="419"/>
      <c r="J127" s="3"/>
      <c r="K127" s="3"/>
      <c r="L127" s="3"/>
      <c r="M127" s="3"/>
      <c r="N127" s="3"/>
      <c r="O127" s="3"/>
    </row>
    <row r="128" spans="1:15" s="2" customFormat="1">
      <c r="A128" s="13"/>
      <c r="C128" s="5"/>
      <c r="D128" s="6"/>
      <c r="E128" s="7"/>
      <c r="F128" s="8"/>
      <c r="G128" s="9"/>
      <c r="H128" s="412"/>
      <c r="I128" s="419"/>
      <c r="J128" s="3"/>
      <c r="K128" s="3"/>
      <c r="L128" s="3"/>
      <c r="M128" s="3"/>
      <c r="N128" s="3"/>
      <c r="O128" s="3"/>
    </row>
    <row r="129" spans="1:15" s="2" customFormat="1">
      <c r="A129" s="13"/>
      <c r="C129" s="5"/>
      <c r="D129" s="6"/>
      <c r="E129" s="7"/>
      <c r="F129" s="8"/>
      <c r="G129" s="9"/>
      <c r="H129" s="412"/>
      <c r="I129" s="419"/>
      <c r="J129" s="3"/>
      <c r="K129" s="3"/>
      <c r="L129" s="3"/>
      <c r="M129" s="3"/>
      <c r="N129" s="3"/>
      <c r="O129" s="3"/>
    </row>
    <row r="130" spans="1:15" s="2" customFormat="1">
      <c r="A130" s="13"/>
      <c r="C130" s="5"/>
      <c r="D130" s="6"/>
      <c r="E130" s="7"/>
      <c r="F130" s="8"/>
      <c r="G130" s="9"/>
      <c r="H130" s="412"/>
      <c r="I130" s="419"/>
      <c r="J130" s="3"/>
      <c r="K130" s="3"/>
      <c r="L130" s="3"/>
      <c r="M130" s="3"/>
      <c r="N130" s="3"/>
      <c r="O130" s="3"/>
    </row>
    <row r="131" spans="1:15" s="2" customFormat="1">
      <c r="A131" s="13"/>
      <c r="C131" s="5"/>
      <c r="D131" s="6"/>
      <c r="E131" s="7"/>
      <c r="F131" s="8"/>
      <c r="G131" s="9"/>
      <c r="H131" s="412"/>
      <c r="I131" s="419"/>
      <c r="J131" s="3"/>
      <c r="K131" s="3"/>
      <c r="L131" s="3"/>
      <c r="M131" s="3"/>
      <c r="N131" s="3"/>
      <c r="O131" s="3"/>
    </row>
    <row r="132" spans="1:15" s="2" customFormat="1">
      <c r="A132" s="13"/>
      <c r="C132" s="5"/>
      <c r="D132" s="6"/>
      <c r="E132" s="7"/>
      <c r="F132" s="8"/>
      <c r="G132" s="9"/>
      <c r="H132" s="412"/>
      <c r="I132" s="419"/>
      <c r="J132" s="3"/>
      <c r="K132" s="3"/>
      <c r="L132" s="3"/>
      <c r="M132" s="3"/>
      <c r="N132" s="3"/>
      <c r="O132" s="3"/>
    </row>
    <row r="133" spans="1:15" s="2" customFormat="1">
      <c r="A133" s="13"/>
      <c r="C133" s="5"/>
      <c r="D133" s="6"/>
      <c r="E133" s="7"/>
      <c r="F133" s="8"/>
      <c r="G133" s="9"/>
      <c r="H133" s="412"/>
      <c r="I133" s="419"/>
      <c r="J133" s="3"/>
      <c r="K133" s="3"/>
      <c r="L133" s="3"/>
      <c r="M133" s="3"/>
      <c r="N133" s="3"/>
      <c r="O133" s="3"/>
    </row>
    <row r="134" spans="1:15" s="2" customFormat="1">
      <c r="A134" s="13"/>
      <c r="C134" s="5"/>
      <c r="D134" s="6"/>
      <c r="E134" s="7"/>
      <c r="F134" s="8"/>
      <c r="G134" s="9"/>
      <c r="H134" s="412"/>
      <c r="I134" s="419"/>
      <c r="J134" s="3"/>
      <c r="K134" s="3"/>
      <c r="L134" s="3"/>
      <c r="M134" s="3"/>
      <c r="N134" s="3"/>
      <c r="O134" s="3"/>
    </row>
    <row r="135" spans="1:15" s="2" customFormat="1">
      <c r="A135" s="13"/>
      <c r="C135" s="5"/>
      <c r="D135" s="6"/>
      <c r="E135" s="7"/>
      <c r="F135" s="8"/>
      <c r="G135" s="9"/>
      <c r="H135" s="412"/>
      <c r="I135" s="419"/>
      <c r="J135" s="3"/>
      <c r="K135" s="3"/>
      <c r="L135" s="3"/>
      <c r="M135" s="3"/>
      <c r="N135" s="3"/>
      <c r="O135" s="3"/>
    </row>
    <row r="136" spans="1:15" s="2" customFormat="1">
      <c r="A136" s="13"/>
      <c r="C136" s="5"/>
      <c r="D136" s="6"/>
      <c r="E136" s="7"/>
      <c r="F136" s="8"/>
      <c r="G136" s="9"/>
      <c r="H136" s="412"/>
      <c r="I136" s="419"/>
      <c r="J136" s="3"/>
      <c r="K136" s="3"/>
      <c r="L136" s="3"/>
      <c r="M136" s="3"/>
      <c r="N136" s="3"/>
      <c r="O136" s="3"/>
    </row>
    <row r="137" spans="1:15" s="2" customFormat="1">
      <c r="A137" s="13"/>
      <c r="C137" s="5"/>
      <c r="D137" s="6"/>
      <c r="E137" s="7"/>
      <c r="F137" s="8"/>
      <c r="G137" s="9"/>
      <c r="H137" s="412"/>
      <c r="I137" s="419"/>
      <c r="J137" s="3"/>
      <c r="K137" s="3"/>
      <c r="L137" s="3"/>
      <c r="M137" s="3"/>
      <c r="N137" s="3"/>
      <c r="O137" s="3"/>
    </row>
    <row r="138" spans="1:15" s="2" customFormat="1">
      <c r="A138" s="13"/>
      <c r="C138" s="5"/>
      <c r="D138" s="6"/>
      <c r="E138" s="7"/>
      <c r="F138" s="8"/>
      <c r="G138" s="9"/>
      <c r="H138" s="412"/>
      <c r="I138" s="419"/>
      <c r="J138" s="3"/>
      <c r="K138" s="3"/>
      <c r="L138" s="3"/>
      <c r="M138" s="3"/>
      <c r="N138" s="3"/>
      <c r="O138" s="3"/>
    </row>
    <row r="139" spans="1:15" s="2" customFormat="1">
      <c r="A139" s="13"/>
      <c r="C139" s="5"/>
      <c r="D139" s="6"/>
      <c r="E139" s="7"/>
      <c r="F139" s="8"/>
      <c r="G139" s="9"/>
      <c r="H139" s="412"/>
      <c r="I139" s="419"/>
      <c r="J139" s="3"/>
      <c r="K139" s="3"/>
      <c r="L139" s="3"/>
      <c r="M139" s="3"/>
      <c r="N139" s="3"/>
      <c r="O139" s="3"/>
    </row>
    <row r="140" spans="1:15" s="2" customFormat="1">
      <c r="A140" s="13"/>
      <c r="C140" s="5"/>
      <c r="D140" s="6"/>
      <c r="E140" s="7"/>
      <c r="F140" s="8"/>
      <c r="G140" s="9"/>
      <c r="H140" s="412"/>
      <c r="I140" s="419"/>
      <c r="J140" s="3"/>
      <c r="K140" s="3"/>
      <c r="L140" s="3"/>
      <c r="M140" s="3"/>
      <c r="N140" s="3"/>
      <c r="O140" s="3"/>
    </row>
    <row r="141" spans="1:15">
      <c r="A141" s="13"/>
    </row>
    <row r="142" spans="1:15">
      <c r="A142" s="13"/>
      <c r="D142" s="18"/>
    </row>
    <row r="143" spans="1:15">
      <c r="B143" s="4"/>
      <c r="C143" s="10"/>
      <c r="D143" s="14"/>
      <c r="E143" s="15"/>
      <c r="F143" s="16"/>
      <c r="G143" s="17"/>
      <c r="H143" s="413"/>
      <c r="I143" s="420"/>
    </row>
    <row r="144" spans="1:15">
      <c r="A144" s="13"/>
    </row>
    <row r="145" spans="1:9">
      <c r="B145" s="4"/>
    </row>
    <row r="146" spans="1:9">
      <c r="A146" s="13"/>
    </row>
    <row r="147" spans="1:9">
      <c r="A147" s="13"/>
    </row>
    <row r="148" spans="1:9">
      <c r="A148" s="13"/>
    </row>
    <row r="149" spans="1:9">
      <c r="A149" s="13"/>
    </row>
    <row r="150" spans="1:9">
      <c r="A150" s="13"/>
    </row>
    <row r="151" spans="1:9">
      <c r="A151" s="13"/>
    </row>
    <row r="152" spans="1:9">
      <c r="A152" s="13"/>
    </row>
    <row r="153" spans="1:9">
      <c r="A153" s="13"/>
    </row>
    <row r="154" spans="1:9">
      <c r="A154" s="13"/>
    </row>
    <row r="155" spans="1:9">
      <c r="A155" s="13"/>
    </row>
    <row r="156" spans="1:9">
      <c r="A156" s="13"/>
    </row>
    <row r="157" spans="1:9">
      <c r="B157" s="4"/>
      <c r="C157" s="10"/>
      <c r="D157" s="14"/>
      <c r="E157" s="15"/>
      <c r="F157" s="16"/>
      <c r="G157" s="17"/>
      <c r="H157" s="413"/>
      <c r="I157" s="420"/>
    </row>
  </sheetData>
  <sheetProtection algorithmName="SHA-512" hashValue="YCaukIzDFIs4AtUzPqPqCprnOpuedI6oRSSiRkcnBUN5fF0hmoCSwjJjKYrfQvak1dCFM402ZNA13FQiZMvdyg==" saltValue="ZiteyXccQOsXS+c6ApwUog==" spinCount="100000" sheet="1" objects="1" scenarios="1" selectLockedCells="1"/>
  <mergeCells count="6">
    <mergeCell ref="A34:B34"/>
    <mergeCell ref="C34:D34"/>
    <mergeCell ref="A35:B35"/>
    <mergeCell ref="C35:D35"/>
    <mergeCell ref="A36:B36"/>
    <mergeCell ref="C36:D36"/>
  </mergeCells>
  <pageMargins left="0.98402777777777772" right="0.39374999999999999" top="0.9145833333333333" bottom="0.74791666666666667" header="0.41262254901960782" footer="0.51180555555555551"/>
  <pageSetup paperSize="9" scale="57" firstPageNumber="0" fitToHeight="0" orientation="portrait" r:id="rId1"/>
  <headerFooter alignWithMargins="0">
    <oddHeader>&amp;C&amp;"Segoe UI,Navadno"&amp;12Šolski kare - PZI&amp;RLUZ, d.d.</oddHeader>
    <oddFooter>&amp;R&amp;P/&amp;N</oddFooter>
  </headerFooter>
  <rowBreaks count="1" manualBreakCount="1">
    <brk id="7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69"/>
  <sheetViews>
    <sheetView view="pageBreakPreview" topLeftCell="A85" zoomScale="80" zoomScaleNormal="90" zoomScaleSheetLayoutView="80" zoomScalePageLayoutView="85" workbookViewId="0">
      <selection activeCell="F107" sqref="F107"/>
    </sheetView>
  </sheetViews>
  <sheetFormatPr defaultColWidth="9" defaultRowHeight="12.75"/>
  <cols>
    <col min="1" max="1" width="8.625" style="870" customWidth="1"/>
    <col min="2" max="2" width="10.625" style="877" customWidth="1"/>
    <col min="3" max="3" width="26.125" style="878" customWidth="1"/>
    <col min="4" max="4" width="6.5" style="879" bestFit="1" customWidth="1"/>
    <col min="5" max="5" width="4.75" style="876" bestFit="1" customWidth="1"/>
    <col min="6" max="6" width="6.75" style="936" customWidth="1"/>
    <col min="7" max="7" width="7.625" style="880" bestFit="1" customWidth="1"/>
    <col min="8" max="8" width="5.25" style="929" bestFit="1" customWidth="1"/>
    <col min="9" max="9" width="11.125" style="955" customWidth="1"/>
    <col min="10" max="10" width="4.5" style="970" customWidth="1"/>
    <col min="11" max="11" width="13.375" style="970" customWidth="1"/>
    <col min="12" max="12" width="4.625" style="969" customWidth="1"/>
    <col min="13" max="13" width="13.75" style="969" customWidth="1"/>
    <col min="14" max="14" width="7.625" style="876" bestFit="1" customWidth="1"/>
    <col min="15" max="16384" width="9" style="876"/>
  </cols>
  <sheetData>
    <row r="1" spans="1:13" s="881" customFormat="1">
      <c r="A1" s="870"/>
      <c r="B1" s="877"/>
      <c r="C1" s="878"/>
      <c r="D1" s="879"/>
      <c r="E1" s="876"/>
      <c r="F1" s="880"/>
      <c r="G1" s="880"/>
      <c r="H1" s="929"/>
      <c r="I1" s="927"/>
      <c r="J1" s="927"/>
      <c r="K1" s="927"/>
      <c r="L1" s="927"/>
      <c r="M1" s="927"/>
    </row>
    <row r="2" spans="1:13">
      <c r="A2" s="882"/>
      <c r="B2" s="903"/>
      <c r="C2" s="883" t="s">
        <v>252</v>
      </c>
      <c r="D2" s="884"/>
      <c r="E2" s="884"/>
      <c r="F2" s="885"/>
      <c r="G2" s="954"/>
      <c r="H2" s="928"/>
      <c r="J2" s="955"/>
      <c r="K2" s="955"/>
      <c r="L2" s="955"/>
      <c r="M2" s="955"/>
    </row>
    <row r="3" spans="1:13">
      <c r="C3" s="887"/>
      <c r="E3" s="888"/>
      <c r="F3" s="886"/>
      <c r="G3" s="886"/>
      <c r="J3" s="955"/>
      <c r="K3" s="955"/>
      <c r="L3" s="955"/>
      <c r="M3" s="955"/>
    </row>
    <row r="4" spans="1:13">
      <c r="F4" s="880"/>
      <c r="J4" s="955"/>
      <c r="K4" s="955"/>
      <c r="L4" s="955"/>
      <c r="M4" s="955"/>
    </row>
    <row r="5" spans="1:13">
      <c r="A5" s="882" t="s">
        <v>233</v>
      </c>
      <c r="C5" s="889" t="s">
        <v>234</v>
      </c>
      <c r="F5" s="880"/>
      <c r="J5" s="955"/>
      <c r="K5" s="955"/>
      <c r="L5" s="955"/>
      <c r="M5" s="955"/>
    </row>
    <row r="6" spans="1:13">
      <c r="F6" s="880"/>
      <c r="J6" s="955"/>
      <c r="K6" s="955"/>
      <c r="L6" s="955"/>
      <c r="M6" s="955"/>
    </row>
    <row r="7" spans="1:13">
      <c r="A7" s="882" t="s">
        <v>235</v>
      </c>
      <c r="C7" s="889" t="s">
        <v>236</v>
      </c>
      <c r="F7" s="880"/>
      <c r="J7" s="955"/>
      <c r="K7" s="955"/>
      <c r="L7" s="955"/>
      <c r="M7" s="955"/>
    </row>
    <row r="8" spans="1:13">
      <c r="A8" s="882"/>
      <c r="C8" s="889"/>
      <c r="F8" s="880"/>
      <c r="J8" s="955"/>
      <c r="K8" s="955"/>
      <c r="L8" s="955"/>
      <c r="M8" s="955"/>
    </row>
    <row r="9" spans="1:13">
      <c r="A9" s="882" t="s">
        <v>253</v>
      </c>
      <c r="C9" s="889" t="s">
        <v>309</v>
      </c>
      <c r="F9" s="880"/>
      <c r="J9" s="955"/>
      <c r="K9" s="955"/>
      <c r="L9" s="955"/>
      <c r="M9" s="955"/>
    </row>
    <row r="10" spans="1:13">
      <c r="F10" s="880"/>
      <c r="J10" s="955"/>
      <c r="K10" s="955"/>
      <c r="L10" s="955"/>
      <c r="M10" s="955"/>
    </row>
    <row r="11" spans="1:13" ht="38.25">
      <c r="A11" s="882" t="s">
        <v>237</v>
      </c>
      <c r="C11" s="878" t="s">
        <v>238</v>
      </c>
      <c r="F11" s="880"/>
      <c r="J11" s="955"/>
      <c r="K11" s="955"/>
      <c r="L11" s="955"/>
      <c r="M11" s="955"/>
    </row>
    <row r="12" spans="1:13">
      <c r="F12" s="880"/>
      <c r="J12" s="955"/>
      <c r="K12" s="955"/>
      <c r="L12" s="955"/>
      <c r="M12" s="955"/>
    </row>
    <row r="13" spans="1:13">
      <c r="F13" s="880"/>
      <c r="J13" s="955"/>
      <c r="K13" s="955"/>
      <c r="L13" s="955"/>
      <c r="M13" s="955"/>
    </row>
    <row r="14" spans="1:13">
      <c r="A14" s="882" t="s">
        <v>239</v>
      </c>
      <c r="C14" s="890">
        <v>8721</v>
      </c>
      <c r="F14" s="880"/>
      <c r="J14" s="955"/>
      <c r="K14" s="955"/>
      <c r="L14" s="955"/>
      <c r="M14" s="955"/>
    </row>
    <row r="15" spans="1:13">
      <c r="F15" s="880"/>
      <c r="J15" s="955"/>
      <c r="K15" s="955"/>
      <c r="L15" s="955"/>
      <c r="M15" s="955"/>
    </row>
    <row r="16" spans="1:13">
      <c r="F16" s="880"/>
      <c r="J16" s="955"/>
      <c r="K16" s="955"/>
      <c r="L16" s="955"/>
      <c r="M16" s="955"/>
    </row>
    <row r="17" spans="1:14">
      <c r="A17" s="882" t="s">
        <v>239</v>
      </c>
      <c r="C17" s="890" t="s">
        <v>241</v>
      </c>
      <c r="F17" s="880"/>
      <c r="J17" s="955"/>
      <c r="K17" s="955"/>
      <c r="L17" s="955"/>
      <c r="M17" s="955"/>
    </row>
    <row r="18" spans="1:14">
      <c r="F18" s="880"/>
      <c r="J18" s="955"/>
      <c r="K18" s="955"/>
      <c r="L18" s="955"/>
      <c r="M18" s="955"/>
    </row>
    <row r="19" spans="1:14">
      <c r="F19" s="880"/>
      <c r="J19" s="955"/>
      <c r="K19" s="955"/>
      <c r="L19" s="955"/>
      <c r="M19" s="955"/>
    </row>
    <row r="20" spans="1:14">
      <c r="A20" s="882" t="s">
        <v>244</v>
      </c>
      <c r="C20" s="892" t="s">
        <v>245</v>
      </c>
      <c r="F20" s="880"/>
      <c r="J20" s="955"/>
      <c r="K20" s="955"/>
      <c r="L20" s="955"/>
      <c r="M20" s="955"/>
    </row>
    <row r="21" spans="1:14">
      <c r="C21" s="956"/>
      <c r="F21" s="880"/>
      <c r="J21" s="955"/>
      <c r="K21" s="955"/>
      <c r="L21" s="955"/>
      <c r="M21" s="955"/>
    </row>
    <row r="22" spans="1:14">
      <c r="F22" s="880"/>
      <c r="J22" s="955"/>
      <c r="K22" s="955"/>
      <c r="L22" s="955"/>
      <c r="M22" s="955"/>
    </row>
    <row r="23" spans="1:14" ht="51">
      <c r="A23" s="876"/>
      <c r="B23" s="893" t="s">
        <v>705</v>
      </c>
      <c r="C23" s="599" t="s">
        <v>702</v>
      </c>
      <c r="D23" s="599" t="s">
        <v>703</v>
      </c>
      <c r="E23" s="599" t="s">
        <v>37</v>
      </c>
      <c r="F23" s="893" t="s">
        <v>706</v>
      </c>
      <c r="G23" s="599" t="s">
        <v>704</v>
      </c>
      <c r="H23" s="599" t="s">
        <v>37</v>
      </c>
      <c r="I23" s="894" t="s">
        <v>708</v>
      </c>
      <c r="J23" s="957" t="s">
        <v>37</v>
      </c>
      <c r="K23" s="957" t="s">
        <v>688</v>
      </c>
      <c r="L23" s="958" t="s">
        <v>37</v>
      </c>
      <c r="M23" s="958" t="s">
        <v>697</v>
      </c>
      <c r="N23" s="599" t="s">
        <v>167</v>
      </c>
    </row>
    <row r="24" spans="1:14" ht="13.5" thickBot="1">
      <c r="A24" s="895"/>
      <c r="B24" s="924"/>
      <c r="C24" s="959"/>
      <c r="D24" s="960"/>
      <c r="E24" s="902"/>
      <c r="F24" s="925"/>
      <c r="G24" s="925"/>
      <c r="H24" s="961"/>
      <c r="I24" s="962"/>
      <c r="J24" s="963"/>
      <c r="K24" s="963"/>
      <c r="L24" s="964"/>
      <c r="M24" s="964"/>
      <c r="N24" s="902"/>
    </row>
    <row r="25" spans="1:14">
      <c r="A25" s="915"/>
      <c r="B25" s="871"/>
      <c r="C25" s="872"/>
      <c r="D25" s="873"/>
      <c r="E25" s="874"/>
      <c r="F25" s="875"/>
      <c r="G25" s="875"/>
      <c r="H25" s="965"/>
      <c r="I25" s="966"/>
      <c r="J25" s="967"/>
      <c r="K25" s="967"/>
      <c r="L25" s="968"/>
    </row>
    <row r="26" spans="1:14">
      <c r="A26" s="915"/>
      <c r="B26" s="871"/>
      <c r="C26" s="872"/>
      <c r="D26" s="873"/>
      <c r="E26" s="874"/>
      <c r="F26" s="875"/>
      <c r="G26" s="875"/>
      <c r="H26" s="965"/>
    </row>
    <row r="27" spans="1:14">
      <c r="F27" s="880"/>
    </row>
    <row r="28" spans="1:14" s="971" customFormat="1">
      <c r="B28" s="972"/>
      <c r="C28" s="973" t="s">
        <v>57</v>
      </c>
      <c r="D28" s="974"/>
      <c r="F28" s="975"/>
      <c r="G28" s="975"/>
      <c r="H28" s="976"/>
      <c r="I28" s="977"/>
      <c r="J28" s="978"/>
      <c r="K28" s="978"/>
      <c r="L28" s="979"/>
      <c r="M28" s="979"/>
    </row>
    <row r="29" spans="1:14">
      <c r="F29" s="880"/>
    </row>
    <row r="30" spans="1:14">
      <c r="F30" s="880"/>
    </row>
    <row r="31" spans="1:14">
      <c r="F31" s="880"/>
    </row>
    <row r="32" spans="1:14" s="881" customFormat="1">
      <c r="B32" s="980">
        <v>1</v>
      </c>
      <c r="C32" s="882" t="s">
        <v>1</v>
      </c>
      <c r="D32" s="904"/>
      <c r="F32" s="905" t="s">
        <v>248</v>
      </c>
      <c r="G32" s="909"/>
      <c r="H32" s="928"/>
      <c r="I32" s="928">
        <f>I56</f>
        <v>0</v>
      </c>
      <c r="J32" s="981"/>
      <c r="K32" s="981">
        <f>K56</f>
        <v>0</v>
      </c>
      <c r="L32" s="982"/>
      <c r="M32" s="982">
        <f>M56</f>
        <v>0</v>
      </c>
      <c r="N32" s="909">
        <f>I32+K32+M32</f>
        <v>0</v>
      </c>
    </row>
    <row r="33" spans="1:14" s="881" customFormat="1">
      <c r="B33" s="903"/>
      <c r="C33" s="923"/>
      <c r="D33" s="904"/>
      <c r="F33" s="905"/>
      <c r="G33" s="909"/>
      <c r="H33" s="928"/>
      <c r="I33" s="927"/>
      <c r="J33" s="983"/>
      <c r="K33" s="983"/>
      <c r="L33" s="984"/>
      <c r="M33" s="984"/>
    </row>
    <row r="34" spans="1:14" s="881" customFormat="1">
      <c r="B34" s="903"/>
      <c r="C34" s="923"/>
      <c r="D34" s="904"/>
      <c r="F34" s="905"/>
      <c r="G34" s="909"/>
      <c r="H34" s="928"/>
      <c r="I34" s="927"/>
      <c r="J34" s="983"/>
      <c r="K34" s="983"/>
      <c r="L34" s="984"/>
      <c r="M34" s="984"/>
    </row>
    <row r="35" spans="1:14">
      <c r="B35" s="980">
        <v>2</v>
      </c>
      <c r="C35" s="882" t="s">
        <v>255</v>
      </c>
      <c r="D35" s="904"/>
      <c r="E35" s="881"/>
      <c r="F35" s="905" t="s">
        <v>248</v>
      </c>
      <c r="I35" s="928">
        <f>I84</f>
        <v>0</v>
      </c>
      <c r="J35" s="981"/>
      <c r="K35" s="981">
        <f>K84</f>
        <v>0</v>
      </c>
      <c r="L35" s="982"/>
      <c r="M35" s="982">
        <f>M84</f>
        <v>0</v>
      </c>
      <c r="N35" s="909">
        <f>I35+K35+M35</f>
        <v>0</v>
      </c>
    </row>
    <row r="36" spans="1:14">
      <c r="F36" s="880"/>
    </row>
    <row r="37" spans="1:14">
      <c r="F37" s="880"/>
      <c r="G37" s="876"/>
      <c r="H37" s="955"/>
    </row>
    <row r="38" spans="1:14">
      <c r="B38" s="985">
        <v>3</v>
      </c>
      <c r="C38" s="910" t="s">
        <v>256</v>
      </c>
      <c r="D38" s="911"/>
      <c r="E38" s="912"/>
      <c r="F38" s="913" t="s">
        <v>248</v>
      </c>
      <c r="I38" s="986">
        <f>I123</f>
        <v>0</v>
      </c>
      <c r="J38" s="987"/>
      <c r="K38" s="987">
        <f>K123</f>
        <v>0</v>
      </c>
      <c r="L38" s="988"/>
      <c r="M38" s="988">
        <f>M123</f>
        <v>0</v>
      </c>
      <c r="N38" s="909">
        <f>I38+K38+M38</f>
        <v>0</v>
      </c>
    </row>
    <row r="39" spans="1:14">
      <c r="F39" s="880"/>
    </row>
    <row r="40" spans="1:14">
      <c r="F40" s="880"/>
      <c r="G40" s="876"/>
      <c r="H40" s="955"/>
    </row>
    <row r="41" spans="1:14" s="881" customFormat="1">
      <c r="A41" s="912"/>
      <c r="B41" s="985">
        <v>4</v>
      </c>
      <c r="C41" s="910" t="s">
        <v>257</v>
      </c>
      <c r="D41" s="911"/>
      <c r="E41" s="912"/>
      <c r="F41" s="913" t="s">
        <v>248</v>
      </c>
      <c r="G41" s="989"/>
      <c r="H41" s="986"/>
      <c r="I41" s="986">
        <f>I133</f>
        <v>0</v>
      </c>
      <c r="J41" s="987"/>
      <c r="K41" s="987">
        <f>K133</f>
        <v>0</v>
      </c>
      <c r="L41" s="988"/>
      <c r="M41" s="990"/>
      <c r="N41" s="909">
        <f>I41+K41+M41</f>
        <v>0</v>
      </c>
    </row>
    <row r="42" spans="1:14" s="881" customFormat="1">
      <c r="A42" s="912"/>
      <c r="B42" s="914"/>
      <c r="C42" s="910"/>
      <c r="D42" s="911"/>
      <c r="E42" s="912"/>
      <c r="F42" s="913"/>
      <c r="G42" s="989"/>
      <c r="H42" s="986"/>
      <c r="I42" s="927"/>
      <c r="J42" s="983"/>
      <c r="K42" s="983"/>
      <c r="L42" s="984"/>
      <c r="M42" s="984"/>
    </row>
    <row r="43" spans="1:14" s="881" customFormat="1" ht="13.5" thickBot="1">
      <c r="A43" s="991"/>
      <c r="B43" s="917"/>
      <c r="C43" s="992"/>
      <c r="D43" s="993"/>
      <c r="E43" s="991"/>
      <c r="F43" s="994"/>
      <c r="G43" s="995"/>
      <c r="H43" s="996"/>
      <c r="I43" s="997"/>
      <c r="J43" s="998"/>
      <c r="K43" s="998"/>
      <c r="L43" s="999"/>
      <c r="M43" s="999"/>
      <c r="N43" s="991"/>
    </row>
    <row r="44" spans="1:14" s="881" customFormat="1" ht="13.5" thickTop="1">
      <c r="A44" s="912"/>
      <c r="B44" s="914"/>
      <c r="C44" s="910"/>
      <c r="D44" s="911"/>
      <c r="E44" s="912"/>
      <c r="F44" s="913"/>
      <c r="G44" s="989"/>
      <c r="H44" s="986"/>
      <c r="I44" s="1000"/>
      <c r="J44" s="1001"/>
      <c r="K44" s="1001"/>
      <c r="L44" s="1002"/>
      <c r="M44" s="984"/>
    </row>
    <row r="45" spans="1:14" s="881" customFormat="1">
      <c r="B45" s="903"/>
      <c r="C45" s="882" t="s">
        <v>310</v>
      </c>
      <c r="D45" s="904"/>
      <c r="F45" s="905" t="s">
        <v>248</v>
      </c>
      <c r="G45" s="909"/>
      <c r="H45" s="928"/>
      <c r="I45" s="928">
        <f>I32+I35+I38+I41</f>
        <v>0</v>
      </c>
      <c r="J45" s="981"/>
      <c r="K45" s="1003">
        <f>SUM(K30:K43)</f>
        <v>0</v>
      </c>
      <c r="L45" s="1004"/>
      <c r="M45" s="1004">
        <f>SUM(M30:M43)</f>
        <v>0</v>
      </c>
      <c r="N45" s="909">
        <f>N32+N35+N38+N41</f>
        <v>0</v>
      </c>
    </row>
    <row r="46" spans="1:14" s="881" customFormat="1" ht="13.5" thickBot="1">
      <c r="A46" s="930"/>
      <c r="B46" s="950"/>
      <c r="C46" s="931"/>
      <c r="D46" s="932"/>
      <c r="E46" s="933"/>
      <c r="F46" s="1005"/>
      <c r="G46" s="934"/>
      <c r="H46" s="1006"/>
      <c r="I46" s="1007"/>
      <c r="J46" s="1008"/>
      <c r="K46" s="1009"/>
      <c r="L46" s="1010"/>
      <c r="M46" s="1010"/>
      <c r="N46" s="933"/>
    </row>
    <row r="47" spans="1:14">
      <c r="A47" s="882"/>
      <c r="B47" s="903"/>
      <c r="C47" s="923"/>
      <c r="D47" s="904"/>
      <c r="E47" s="881"/>
      <c r="F47" s="905"/>
      <c r="G47" s="909"/>
      <c r="H47" s="928"/>
    </row>
    <row r="48" spans="1:14">
      <c r="A48" s="876"/>
      <c r="B48" s="903">
        <v>1</v>
      </c>
      <c r="C48" s="926" t="s">
        <v>1</v>
      </c>
      <c r="D48" s="904"/>
      <c r="E48" s="927"/>
      <c r="F48" s="928"/>
      <c r="G48" s="928"/>
      <c r="H48" s="928"/>
    </row>
    <row r="49" spans="1:14">
      <c r="A49" s="926"/>
      <c r="B49" s="903"/>
      <c r="C49" s="1011"/>
      <c r="D49" s="904"/>
      <c r="E49" s="927"/>
      <c r="F49" s="928"/>
      <c r="G49" s="928"/>
      <c r="H49" s="928"/>
    </row>
    <row r="50" spans="1:14" ht="249.75" customHeight="1">
      <c r="B50" s="877">
        <v>1.01</v>
      </c>
      <c r="C50" s="878" t="s">
        <v>311</v>
      </c>
      <c r="D50" s="879" t="s">
        <v>8</v>
      </c>
      <c r="E50" s="876">
        <v>7</v>
      </c>
      <c r="F50" s="355"/>
      <c r="G50" s="880">
        <f>E50*F50</f>
        <v>0</v>
      </c>
      <c r="I50" s="1012">
        <f>E50*F50*0.8</f>
        <v>0</v>
      </c>
      <c r="J50" s="1013"/>
      <c r="M50" s="1014">
        <f>E50*F50*0.2</f>
        <v>0</v>
      </c>
    </row>
    <row r="51" spans="1:14">
      <c r="F51" s="354"/>
      <c r="G51" s="876"/>
      <c r="H51" s="876"/>
      <c r="I51" s="876"/>
      <c r="J51" s="1015"/>
      <c r="K51" s="1015"/>
      <c r="L51" s="1016"/>
      <c r="M51" s="1016"/>
    </row>
    <row r="52" spans="1:14" ht="192.75" customHeight="1">
      <c r="B52" s="877">
        <v>1.02</v>
      </c>
      <c r="C52" s="878" t="s">
        <v>312</v>
      </c>
      <c r="D52" s="879" t="s">
        <v>8</v>
      </c>
      <c r="E52" s="876">
        <v>12</v>
      </c>
      <c r="F52" s="355"/>
      <c r="H52" s="929">
        <v>10</v>
      </c>
      <c r="I52" s="929">
        <f>H52*F52</f>
        <v>0</v>
      </c>
      <c r="J52" s="1017">
        <v>2</v>
      </c>
      <c r="K52" s="1018">
        <f>J52*F52</f>
        <v>0</v>
      </c>
      <c r="L52" s="1019"/>
      <c r="M52" s="1020"/>
    </row>
    <row r="53" spans="1:14">
      <c r="F53" s="354"/>
      <c r="G53" s="876"/>
      <c r="H53" s="876"/>
      <c r="I53" s="876"/>
      <c r="J53" s="1015"/>
      <c r="K53" s="1015"/>
      <c r="L53" s="1016"/>
      <c r="M53" s="1016"/>
      <c r="N53" s="1021"/>
    </row>
    <row r="54" spans="1:14" ht="165" customHeight="1">
      <c r="B54" s="877">
        <v>1.03</v>
      </c>
      <c r="C54" s="878" t="s">
        <v>313</v>
      </c>
      <c r="D54" s="879" t="s">
        <v>5</v>
      </c>
      <c r="E54" s="876">
        <v>1</v>
      </c>
      <c r="F54" s="355"/>
      <c r="G54" s="880">
        <f>E54*F54</f>
        <v>0</v>
      </c>
      <c r="I54" s="929">
        <f>G54</f>
        <v>0</v>
      </c>
      <c r="J54" s="1017"/>
    </row>
    <row r="55" spans="1:14">
      <c r="F55" s="880"/>
    </row>
    <row r="56" spans="1:14">
      <c r="A56" s="882"/>
      <c r="B56" s="903"/>
      <c r="C56" s="923" t="s">
        <v>1</v>
      </c>
      <c r="D56" s="904"/>
      <c r="E56" s="881"/>
      <c r="F56" s="909" t="s">
        <v>265</v>
      </c>
      <c r="G56" s="909"/>
      <c r="H56" s="928"/>
      <c r="I56" s="928">
        <f>I54+I52+I50</f>
        <v>0</v>
      </c>
      <c r="J56" s="981"/>
      <c r="K56" s="1003">
        <f>K52</f>
        <v>0</v>
      </c>
      <c r="L56" s="1004"/>
      <c r="M56" s="1004">
        <f>SUM(M48:M55)</f>
        <v>0</v>
      </c>
    </row>
    <row r="57" spans="1:14" ht="13.5" thickBot="1">
      <c r="A57" s="882"/>
      <c r="B57" s="950"/>
      <c r="C57" s="931"/>
      <c r="D57" s="932"/>
      <c r="E57" s="933"/>
      <c r="F57" s="934"/>
      <c r="G57" s="934"/>
      <c r="H57" s="1006"/>
      <c r="I57" s="962"/>
      <c r="J57" s="963"/>
      <c r="K57" s="963"/>
      <c r="L57" s="964"/>
      <c r="M57" s="964"/>
      <c r="N57" s="902"/>
    </row>
    <row r="58" spans="1:14">
      <c r="A58" s="882"/>
      <c r="B58" s="903"/>
      <c r="C58" s="923"/>
      <c r="D58" s="904"/>
      <c r="E58" s="881"/>
      <c r="F58" s="909"/>
      <c r="G58" s="909"/>
      <c r="H58" s="928"/>
    </row>
    <row r="59" spans="1:14">
      <c r="B59" s="903">
        <v>2</v>
      </c>
      <c r="C59" s="882" t="s">
        <v>255</v>
      </c>
      <c r="D59" s="904"/>
      <c r="E59" s="881"/>
      <c r="F59" s="909"/>
      <c r="G59" s="909"/>
      <c r="H59" s="928"/>
    </row>
    <row r="60" spans="1:14">
      <c r="A60" s="882"/>
      <c r="B60" s="1022"/>
      <c r="C60" s="923"/>
      <c r="D60" s="904"/>
      <c r="E60" s="881"/>
      <c r="F60" s="909"/>
      <c r="G60" s="909"/>
      <c r="H60" s="928"/>
    </row>
    <row r="61" spans="1:14" ht="86.25" customHeight="1">
      <c r="A61" s="876"/>
      <c r="B61" s="877">
        <v>2.0099999999999998</v>
      </c>
      <c r="C61" s="878" t="s">
        <v>314</v>
      </c>
      <c r="D61" s="879" t="s">
        <v>8</v>
      </c>
      <c r="E61" s="876">
        <v>7</v>
      </c>
      <c r="F61" s="355"/>
      <c r="G61" s="880">
        <f>E61*F61</f>
        <v>0</v>
      </c>
      <c r="I61" s="955">
        <f>E61*F61*0.8</f>
        <v>0</v>
      </c>
      <c r="M61" s="969">
        <f>E61*F61*0.2</f>
        <v>0</v>
      </c>
    </row>
    <row r="62" spans="1:14">
      <c r="A62" s="876"/>
      <c r="F62" s="354"/>
      <c r="G62" s="876"/>
      <c r="H62" s="876"/>
      <c r="I62" s="876"/>
      <c r="J62" s="1015"/>
      <c r="K62" s="1015"/>
      <c r="L62" s="1016"/>
      <c r="M62" s="1016"/>
    </row>
    <row r="63" spans="1:14">
      <c r="A63" s="882"/>
      <c r="B63" s="1022"/>
      <c r="C63" s="923"/>
      <c r="D63" s="904"/>
      <c r="E63" s="881"/>
      <c r="F63" s="41"/>
      <c r="G63" s="909"/>
      <c r="H63" s="928"/>
    </row>
    <row r="64" spans="1:14" ht="51">
      <c r="A64" s="876"/>
      <c r="B64" s="877">
        <v>2.02</v>
      </c>
      <c r="C64" s="878" t="s">
        <v>315</v>
      </c>
      <c r="D64" s="879" t="s">
        <v>8</v>
      </c>
      <c r="E64" s="876">
        <v>12</v>
      </c>
      <c r="F64" s="355"/>
      <c r="H64" s="929">
        <v>10</v>
      </c>
      <c r="I64" s="929">
        <f>H64*F64</f>
        <v>0</v>
      </c>
      <c r="J64" s="1017">
        <v>2</v>
      </c>
      <c r="K64" s="1018">
        <f>J64*F64</f>
        <v>0</v>
      </c>
    </row>
    <row r="65" spans="1:14">
      <c r="A65" s="876"/>
      <c r="F65" s="354"/>
      <c r="G65" s="876"/>
      <c r="H65" s="876"/>
      <c r="I65" s="876"/>
      <c r="J65" s="1015"/>
      <c r="K65" s="1015"/>
      <c r="L65" s="1016"/>
      <c r="M65" s="1016"/>
    </row>
    <row r="66" spans="1:14">
      <c r="A66" s="876"/>
      <c r="B66" s="1022"/>
      <c r="F66" s="355"/>
    </row>
    <row r="67" spans="1:14" ht="38.25">
      <c r="A67" s="876"/>
      <c r="B67" s="877">
        <v>2.0299999999999998</v>
      </c>
      <c r="C67" s="878" t="s">
        <v>316</v>
      </c>
      <c r="D67" s="879" t="s">
        <v>8</v>
      </c>
      <c r="E67" s="876">
        <v>7</v>
      </c>
      <c r="F67" s="355"/>
      <c r="G67" s="880">
        <f>E67*F67</f>
        <v>0</v>
      </c>
      <c r="I67" s="1023">
        <f>E67*F67*0.8</f>
        <v>0</v>
      </c>
      <c r="J67" s="1018"/>
      <c r="K67" s="1018"/>
      <c r="L67" s="1024"/>
      <c r="M67" s="1024">
        <f>E67*F67*0.2</f>
        <v>0</v>
      </c>
    </row>
    <row r="68" spans="1:14">
      <c r="A68" s="876"/>
      <c r="F68" s="354"/>
      <c r="G68" s="876"/>
      <c r="H68" s="876"/>
      <c r="I68" s="876"/>
      <c r="J68" s="1015"/>
      <c r="K68" s="1015"/>
      <c r="L68" s="1016"/>
      <c r="M68" s="1016"/>
    </row>
    <row r="69" spans="1:14">
      <c r="A69" s="876"/>
      <c r="B69" s="1022"/>
      <c r="F69" s="355"/>
    </row>
    <row r="70" spans="1:14" ht="38.25">
      <c r="A70" s="876"/>
      <c r="B70" s="877">
        <v>2.04</v>
      </c>
      <c r="C70" s="878" t="s">
        <v>317</v>
      </c>
      <c r="D70" s="879" t="s">
        <v>8</v>
      </c>
      <c r="E70" s="876">
        <v>12</v>
      </c>
      <c r="F70" s="355"/>
      <c r="H70" s="929">
        <v>10</v>
      </c>
      <c r="I70" s="929">
        <f>H70*F70</f>
        <v>0</v>
      </c>
      <c r="J70" s="1017">
        <v>2</v>
      </c>
      <c r="K70" s="1018">
        <f>J70*F70</f>
        <v>0</v>
      </c>
      <c r="L70" s="1020"/>
      <c r="M70" s="1020"/>
    </row>
    <row r="71" spans="1:14">
      <c r="A71" s="876"/>
      <c r="F71" s="354"/>
      <c r="G71" s="876"/>
      <c r="H71" s="876"/>
      <c r="I71" s="876"/>
      <c r="J71" s="1015"/>
      <c r="K71" s="1015"/>
      <c r="L71" s="1016"/>
      <c r="M71" s="1016"/>
      <c r="N71" s="1021"/>
    </row>
    <row r="72" spans="1:14">
      <c r="A72" s="876"/>
      <c r="B72" s="1022"/>
      <c r="F72" s="355"/>
    </row>
    <row r="73" spans="1:14" ht="76.5">
      <c r="A73" s="876"/>
      <c r="B73" s="877">
        <v>2.0499999999999998</v>
      </c>
      <c r="C73" s="878" t="s">
        <v>318</v>
      </c>
      <c r="D73" s="879" t="s">
        <v>5</v>
      </c>
      <c r="E73" s="876">
        <v>1</v>
      </c>
      <c r="F73" s="355"/>
      <c r="G73" s="880">
        <f>E73*F73</f>
        <v>0</v>
      </c>
      <c r="M73" s="1025">
        <f>G73</f>
        <v>0</v>
      </c>
    </row>
    <row r="74" spans="1:14">
      <c r="A74" s="876"/>
      <c r="B74" s="1022"/>
      <c r="F74" s="355"/>
    </row>
    <row r="75" spans="1:14" ht="51">
      <c r="A75" s="876"/>
      <c r="B75" s="877">
        <v>2.06</v>
      </c>
      <c r="C75" s="878" t="s">
        <v>319</v>
      </c>
      <c r="D75" s="879" t="s">
        <v>5</v>
      </c>
      <c r="E75" s="876">
        <v>1</v>
      </c>
      <c r="F75" s="355"/>
      <c r="G75" s="880">
        <f>E75*F75</f>
        <v>0</v>
      </c>
      <c r="I75" s="929">
        <f>G75</f>
        <v>0</v>
      </c>
      <c r="J75" s="1017"/>
    </row>
    <row r="76" spans="1:14">
      <c r="A76" s="876"/>
      <c r="B76" s="1022"/>
      <c r="F76" s="355"/>
    </row>
    <row r="77" spans="1:14" ht="25.5">
      <c r="A77" s="876"/>
      <c r="B77" s="877">
        <v>2.0699999999999998</v>
      </c>
      <c r="C77" s="878" t="s">
        <v>320</v>
      </c>
      <c r="D77" s="879" t="s">
        <v>5</v>
      </c>
      <c r="E77" s="876">
        <v>3</v>
      </c>
      <c r="F77" s="355"/>
      <c r="G77" s="880">
        <f>E77*F77</f>
        <v>0</v>
      </c>
      <c r="I77" s="929">
        <f>G77</f>
        <v>0</v>
      </c>
      <c r="J77" s="1017"/>
    </row>
    <row r="78" spans="1:14">
      <c r="A78" s="876"/>
      <c r="B78" s="1022"/>
      <c r="F78" s="355"/>
    </row>
    <row r="79" spans="1:14" ht="25.5">
      <c r="A79" s="876"/>
      <c r="B79" s="877">
        <v>2.08</v>
      </c>
      <c r="C79" s="878" t="s">
        <v>321</v>
      </c>
      <c r="D79" s="879" t="s">
        <v>5</v>
      </c>
      <c r="E79" s="876">
        <v>3</v>
      </c>
      <c r="F79" s="355"/>
      <c r="G79" s="880">
        <f>E79*F79</f>
        <v>0</v>
      </c>
      <c r="I79" s="929">
        <f>G79</f>
        <v>0</v>
      </c>
      <c r="J79" s="1017"/>
    </row>
    <row r="80" spans="1:14">
      <c r="A80" s="876"/>
      <c r="B80" s="1022"/>
      <c r="F80" s="355"/>
    </row>
    <row r="81" spans="1:15" ht="25.5">
      <c r="A81" s="876"/>
      <c r="B81" s="877">
        <v>2.09</v>
      </c>
      <c r="C81" s="878" t="s">
        <v>322</v>
      </c>
      <c r="D81" s="879" t="s">
        <v>8</v>
      </c>
      <c r="E81" s="876">
        <v>19</v>
      </c>
      <c r="F81" s="355"/>
      <c r="H81" s="929">
        <v>17</v>
      </c>
      <c r="I81" s="929">
        <f>H81*F81</f>
        <v>0</v>
      </c>
      <c r="J81" s="1017">
        <v>2</v>
      </c>
      <c r="K81" s="1018">
        <f>J81*F81</f>
        <v>0</v>
      </c>
    </row>
    <row r="82" spans="1:15">
      <c r="A82" s="876"/>
      <c r="F82" s="876"/>
      <c r="G82" s="876"/>
      <c r="H82" s="876"/>
      <c r="I82" s="876"/>
      <c r="J82" s="1015"/>
      <c r="K82" s="1015"/>
      <c r="N82" s="1021"/>
      <c r="O82" s="1021"/>
    </row>
    <row r="83" spans="1:15">
      <c r="A83" s="876"/>
      <c r="B83" s="1022"/>
      <c r="F83" s="880"/>
    </row>
    <row r="84" spans="1:15">
      <c r="A84" s="882"/>
      <c r="B84" s="903"/>
      <c r="C84" s="923" t="s">
        <v>255</v>
      </c>
      <c r="D84" s="904"/>
      <c r="E84" s="881"/>
      <c r="F84" s="909" t="s">
        <v>265</v>
      </c>
      <c r="G84" s="1026"/>
      <c r="H84" s="1027"/>
      <c r="I84" s="928">
        <f>I61+I64+I67+I70+I75+I77+I79+I81</f>
        <v>0</v>
      </c>
      <c r="J84" s="981"/>
      <c r="K84" s="981">
        <f>K81+K70+K64</f>
        <v>0</v>
      </c>
      <c r="L84" s="982"/>
      <c r="M84" s="1004">
        <f>M61+M67+M73</f>
        <v>0</v>
      </c>
    </row>
    <row r="85" spans="1:15" ht="13.5" thickBot="1">
      <c r="A85" s="882"/>
      <c r="B85" s="950"/>
      <c r="C85" s="931"/>
      <c r="D85" s="932"/>
      <c r="E85" s="933"/>
      <c r="F85" s="934"/>
      <c r="G85" s="934"/>
      <c r="H85" s="1006"/>
      <c r="I85" s="962"/>
      <c r="J85" s="963"/>
      <c r="K85" s="963"/>
      <c r="L85" s="964"/>
      <c r="M85" s="964"/>
      <c r="N85" s="902"/>
      <c r="O85" s="902"/>
    </row>
    <row r="86" spans="1:15">
      <c r="A86" s="882"/>
      <c r="B86" s="903"/>
      <c r="C86" s="923"/>
      <c r="D86" s="904"/>
      <c r="E86" s="881"/>
      <c r="F86" s="909"/>
      <c r="G86" s="909"/>
      <c r="H86" s="928"/>
    </row>
    <row r="87" spans="1:15">
      <c r="B87" s="903">
        <v>3</v>
      </c>
      <c r="C87" s="882" t="s">
        <v>256</v>
      </c>
      <c r="D87" s="904"/>
      <c r="E87" s="881"/>
      <c r="F87" s="909"/>
      <c r="G87" s="909"/>
      <c r="H87" s="928"/>
    </row>
    <row r="88" spans="1:15">
      <c r="A88" s="882"/>
      <c r="B88" s="903"/>
      <c r="C88" s="923"/>
      <c r="D88" s="904"/>
      <c r="E88" s="881"/>
      <c r="F88" s="909"/>
      <c r="G88" s="909"/>
      <c r="H88" s="928"/>
    </row>
    <row r="89" spans="1:15">
      <c r="A89" s="876"/>
      <c r="B89" s="877">
        <v>3.01</v>
      </c>
      <c r="C89" s="878" t="s">
        <v>323</v>
      </c>
      <c r="D89" s="879" t="s">
        <v>8</v>
      </c>
      <c r="E89" s="876">
        <v>22</v>
      </c>
      <c r="F89" s="380"/>
      <c r="G89" s="876"/>
      <c r="H89" s="955">
        <v>20</v>
      </c>
      <c r="I89" s="1023">
        <f>H89*F89*0.8</f>
        <v>0</v>
      </c>
      <c r="J89" s="1018">
        <v>2</v>
      </c>
      <c r="K89" s="1018">
        <f>J89*F89</f>
        <v>0</v>
      </c>
      <c r="L89" s="1028"/>
      <c r="M89" s="1024">
        <f>H89*F89*0.2</f>
        <v>0</v>
      </c>
    </row>
    <row r="90" spans="1:15">
      <c r="A90" s="876"/>
      <c r="F90" s="354"/>
      <c r="G90" s="876"/>
      <c r="H90" s="876"/>
      <c r="I90" s="876"/>
      <c r="J90" s="1015"/>
      <c r="K90" s="1015"/>
      <c r="L90" s="1016"/>
      <c r="M90" s="1016"/>
    </row>
    <row r="91" spans="1:15">
      <c r="A91" s="882"/>
      <c r="B91" s="903"/>
      <c r="C91" s="923"/>
      <c r="D91" s="904"/>
      <c r="E91" s="881"/>
      <c r="F91" s="41"/>
      <c r="G91" s="909"/>
      <c r="H91" s="928"/>
      <c r="I91" s="1023"/>
      <c r="J91" s="1018"/>
      <c r="K91" s="1018"/>
      <c r="L91" s="1024"/>
    </row>
    <row r="92" spans="1:15">
      <c r="A92" s="876"/>
      <c r="B92" s="877">
        <v>3.02</v>
      </c>
      <c r="C92" s="878" t="s">
        <v>324</v>
      </c>
      <c r="D92" s="879" t="s">
        <v>8</v>
      </c>
      <c r="E92" s="876">
        <v>22</v>
      </c>
      <c r="F92" s="380"/>
      <c r="G92" s="876"/>
      <c r="H92" s="955">
        <v>20</v>
      </c>
      <c r="I92" s="1023">
        <f>H92*F92*0.8</f>
        <v>0</v>
      </c>
      <c r="J92" s="1018">
        <v>2</v>
      </c>
      <c r="K92" s="1018">
        <f>J92*F92</f>
        <v>0</v>
      </c>
      <c r="L92" s="1028"/>
      <c r="M92" s="1024">
        <f>H92*F92*0.2</f>
        <v>0</v>
      </c>
    </row>
    <row r="93" spans="1:15">
      <c r="A93" s="876"/>
      <c r="F93" s="354"/>
      <c r="G93" s="876"/>
      <c r="H93" s="876"/>
      <c r="I93" s="876"/>
      <c r="J93" s="1015"/>
      <c r="K93" s="1015"/>
      <c r="L93" s="1016"/>
      <c r="M93" s="1016"/>
    </row>
    <row r="94" spans="1:15">
      <c r="A94" s="882"/>
      <c r="B94" s="903"/>
      <c r="C94" s="923"/>
      <c r="D94" s="904"/>
      <c r="E94" s="881"/>
      <c r="F94" s="41"/>
      <c r="G94" s="909"/>
      <c r="H94" s="928"/>
    </row>
    <row r="95" spans="1:15" ht="87" customHeight="1">
      <c r="A95" s="876"/>
      <c r="B95" s="877">
        <v>3.03</v>
      </c>
      <c r="C95" s="878" t="s">
        <v>325</v>
      </c>
      <c r="D95" s="879" t="s">
        <v>5</v>
      </c>
      <c r="E95" s="876">
        <v>1</v>
      </c>
      <c r="F95" s="355"/>
      <c r="G95" s="880">
        <f>E95*F95</f>
        <v>0</v>
      </c>
      <c r="I95" s="1029"/>
      <c r="J95" s="1030"/>
      <c r="M95" s="1024">
        <f>E95*F95</f>
        <v>0</v>
      </c>
    </row>
    <row r="96" spans="1:15">
      <c r="A96" s="876"/>
      <c r="F96" s="355"/>
    </row>
    <row r="97" spans="1:13">
      <c r="A97" s="876"/>
      <c r="B97" s="877">
        <v>3.04</v>
      </c>
      <c r="C97" s="878" t="s">
        <v>326</v>
      </c>
      <c r="D97" s="879" t="s">
        <v>5</v>
      </c>
      <c r="E97" s="876">
        <v>3</v>
      </c>
      <c r="F97" s="355"/>
      <c r="H97" s="929">
        <v>2</v>
      </c>
      <c r="I97" s="1023">
        <f>H97*F97</f>
        <v>0</v>
      </c>
      <c r="J97" s="1018">
        <v>1</v>
      </c>
      <c r="K97" s="1018">
        <f>J97*F97</f>
        <v>0</v>
      </c>
      <c r="L97" s="1031"/>
      <c r="M97" s="1031"/>
    </row>
    <row r="98" spans="1:13">
      <c r="A98" s="876"/>
      <c r="F98" s="354"/>
      <c r="G98" s="876"/>
      <c r="H98" s="876"/>
      <c r="I98" s="876"/>
      <c r="J98" s="1015"/>
      <c r="K98" s="1015"/>
      <c r="L98" s="1020"/>
      <c r="M98" s="1020"/>
    </row>
    <row r="99" spans="1:13">
      <c r="A99" s="876"/>
      <c r="F99" s="355"/>
    </row>
    <row r="100" spans="1:13" ht="114.75">
      <c r="A100" s="876"/>
      <c r="B100" s="877">
        <v>3.05</v>
      </c>
      <c r="C100" s="892" t="s">
        <v>327</v>
      </c>
      <c r="D100" s="879" t="s">
        <v>5</v>
      </c>
      <c r="E100" s="876">
        <v>1</v>
      </c>
      <c r="F100" s="355"/>
      <c r="G100" s="880">
        <f>E100*F100</f>
        <v>0</v>
      </c>
      <c r="I100" s="929">
        <f>G100</f>
        <v>0</v>
      </c>
      <c r="J100" s="1017"/>
    </row>
    <row r="101" spans="1:13">
      <c r="A101" s="876"/>
      <c r="C101" s="876"/>
      <c r="F101" s="355"/>
    </row>
    <row r="102" spans="1:13">
      <c r="A102" s="876"/>
      <c r="C102" s="1032" t="s">
        <v>328</v>
      </c>
      <c r="F102" s="355"/>
    </row>
    <row r="103" spans="1:13">
      <c r="A103" s="876"/>
      <c r="B103" s="877">
        <v>3.06</v>
      </c>
      <c r="C103" s="878" t="s">
        <v>329</v>
      </c>
      <c r="D103" s="879" t="s">
        <v>5</v>
      </c>
      <c r="E103" s="876">
        <v>3</v>
      </c>
      <c r="F103" s="355"/>
      <c r="H103" s="929">
        <v>2</v>
      </c>
      <c r="I103" s="929">
        <f>H103*F103</f>
        <v>0</v>
      </c>
      <c r="J103" s="1017">
        <v>1</v>
      </c>
      <c r="K103" s="1018">
        <f>J103*F103</f>
        <v>0</v>
      </c>
    </row>
    <row r="104" spans="1:13">
      <c r="A104" s="876"/>
      <c r="F104" s="354"/>
      <c r="G104" s="876"/>
      <c r="H104" s="876"/>
      <c r="I104" s="876"/>
      <c r="J104" s="1015"/>
      <c r="K104" s="1015"/>
      <c r="L104" s="1020"/>
      <c r="M104" s="1020"/>
    </row>
    <row r="105" spans="1:13">
      <c r="A105" s="876"/>
      <c r="B105" s="877">
        <v>3.07</v>
      </c>
      <c r="C105" s="878" t="s">
        <v>330</v>
      </c>
      <c r="D105" s="879" t="s">
        <v>5</v>
      </c>
      <c r="E105" s="876">
        <v>1</v>
      </c>
      <c r="F105" s="355"/>
      <c r="G105" s="880">
        <f>E105*F105</f>
        <v>0</v>
      </c>
      <c r="I105" s="929">
        <f>G105</f>
        <v>0</v>
      </c>
      <c r="J105" s="1017"/>
    </row>
    <row r="106" spans="1:13">
      <c r="A106" s="876"/>
      <c r="B106" s="877">
        <v>3.08</v>
      </c>
      <c r="C106" s="878" t="s">
        <v>331</v>
      </c>
      <c r="D106" s="879" t="s">
        <v>5</v>
      </c>
      <c r="E106" s="876">
        <v>1</v>
      </c>
      <c r="F106" s="355"/>
      <c r="G106" s="880">
        <f>E106*F106</f>
        <v>0</v>
      </c>
      <c r="I106" s="929">
        <f>G106</f>
        <v>0</v>
      </c>
      <c r="J106" s="1017"/>
    </row>
    <row r="107" spans="1:13">
      <c r="A107" s="876"/>
      <c r="B107" s="877">
        <v>3.09</v>
      </c>
      <c r="C107" s="878" t="s">
        <v>332</v>
      </c>
      <c r="D107" s="879" t="s">
        <v>5</v>
      </c>
      <c r="E107" s="876">
        <v>1</v>
      </c>
      <c r="F107" s="355"/>
      <c r="G107" s="880">
        <f>E107*F107</f>
        <v>0</v>
      </c>
      <c r="I107" s="929">
        <f>G107</f>
        <v>0</v>
      </c>
      <c r="J107" s="1017"/>
    </row>
    <row r="108" spans="1:13">
      <c r="A108" s="876"/>
      <c r="B108" s="877">
        <v>3.1</v>
      </c>
      <c r="C108" s="878" t="s">
        <v>333</v>
      </c>
      <c r="D108" s="879" t="s">
        <v>5</v>
      </c>
      <c r="E108" s="876">
        <v>4</v>
      </c>
      <c r="F108" s="355"/>
      <c r="H108" s="929">
        <v>2</v>
      </c>
      <c r="I108" s="929">
        <f>H108*F108</f>
        <v>0</v>
      </c>
      <c r="J108" s="1017">
        <v>2</v>
      </c>
      <c r="K108" s="1018">
        <f>J108*F108</f>
        <v>0</v>
      </c>
    </row>
    <row r="109" spans="1:13">
      <c r="A109" s="876"/>
      <c r="F109" s="354"/>
      <c r="G109" s="876"/>
      <c r="H109" s="876"/>
      <c r="I109" s="876"/>
      <c r="J109" s="1015"/>
      <c r="K109" s="1015"/>
      <c r="L109" s="1020"/>
      <c r="M109" s="1020"/>
    </row>
    <row r="110" spans="1:13">
      <c r="A110" s="876"/>
      <c r="B110" s="877">
        <v>3.11</v>
      </c>
      <c r="C110" s="878" t="s">
        <v>334</v>
      </c>
      <c r="D110" s="879" t="s">
        <v>5</v>
      </c>
      <c r="E110" s="876">
        <v>4</v>
      </c>
      <c r="F110" s="355"/>
      <c r="H110" s="929">
        <v>2</v>
      </c>
      <c r="I110" s="929">
        <f>H110*F110</f>
        <v>0</v>
      </c>
      <c r="J110" s="1017">
        <v>2</v>
      </c>
      <c r="K110" s="1018">
        <f>J110*F110</f>
        <v>0</v>
      </c>
    </row>
    <row r="111" spans="1:13">
      <c r="A111" s="876"/>
      <c r="F111" s="354"/>
      <c r="G111" s="876"/>
      <c r="H111" s="876"/>
      <c r="I111" s="876"/>
      <c r="J111" s="1015"/>
      <c r="K111" s="1015"/>
      <c r="L111" s="1020"/>
    </row>
    <row r="112" spans="1:13">
      <c r="A112" s="876"/>
      <c r="B112" s="877">
        <v>3.12</v>
      </c>
      <c r="C112" s="878" t="s">
        <v>335</v>
      </c>
      <c r="D112" s="879" t="s">
        <v>5</v>
      </c>
      <c r="E112" s="876">
        <v>2</v>
      </c>
      <c r="F112" s="355"/>
      <c r="H112" s="929">
        <v>1</v>
      </c>
      <c r="I112" s="929">
        <f>H112*F112</f>
        <v>0</v>
      </c>
      <c r="J112" s="1017">
        <v>1</v>
      </c>
      <c r="K112" s="1018">
        <f>J112*F112</f>
        <v>0</v>
      </c>
      <c r="L112" s="1031"/>
    </row>
    <row r="113" spans="1:13">
      <c r="A113" s="876"/>
      <c r="F113" s="354"/>
      <c r="G113" s="876"/>
      <c r="H113" s="876"/>
      <c r="I113" s="876"/>
      <c r="J113" s="1015"/>
      <c r="K113" s="1015"/>
      <c r="L113" s="1020"/>
      <c r="M113" s="1020"/>
    </row>
    <row r="114" spans="1:13">
      <c r="A114" s="876"/>
      <c r="B114" s="877">
        <v>3.13</v>
      </c>
      <c r="C114" s="878" t="s">
        <v>336</v>
      </c>
      <c r="D114" s="879" t="s">
        <v>5</v>
      </c>
      <c r="E114" s="876">
        <v>2</v>
      </c>
      <c r="F114" s="355"/>
      <c r="H114" s="929">
        <v>1</v>
      </c>
      <c r="I114" s="929">
        <f>H114*F114</f>
        <v>0</v>
      </c>
      <c r="J114" s="1017">
        <v>1</v>
      </c>
      <c r="K114" s="1018">
        <f>J114*F114</f>
        <v>0</v>
      </c>
    </row>
    <row r="115" spans="1:13">
      <c r="A115" s="876"/>
      <c r="F115" s="354"/>
      <c r="G115" s="876"/>
      <c r="H115" s="876"/>
      <c r="I115" s="876"/>
      <c r="J115" s="1015"/>
      <c r="K115" s="1015"/>
      <c r="L115" s="1020"/>
      <c r="M115" s="1020"/>
    </row>
    <row r="116" spans="1:13" ht="63.75">
      <c r="A116" s="876"/>
      <c r="B116" s="877">
        <v>3.14</v>
      </c>
      <c r="C116" s="878" t="s">
        <v>337</v>
      </c>
      <c r="D116" s="879" t="s">
        <v>5</v>
      </c>
      <c r="E116" s="876">
        <v>2</v>
      </c>
      <c r="F116" s="355"/>
      <c r="H116" s="929">
        <v>1</v>
      </c>
      <c r="I116" s="929">
        <f>H116*F116</f>
        <v>0</v>
      </c>
      <c r="J116" s="1017">
        <v>1</v>
      </c>
      <c r="K116" s="1018">
        <f>J116*F116</f>
        <v>0</v>
      </c>
    </row>
    <row r="117" spans="1:13">
      <c r="A117" s="876"/>
      <c r="F117" s="354"/>
      <c r="G117" s="876"/>
      <c r="H117" s="876"/>
      <c r="I117" s="876"/>
      <c r="J117" s="1015"/>
      <c r="K117" s="1015"/>
      <c r="L117" s="1020"/>
    </row>
    <row r="118" spans="1:13">
      <c r="A118" s="876"/>
      <c r="B118" s="877">
        <v>3.15</v>
      </c>
      <c r="C118" s="878" t="s">
        <v>338</v>
      </c>
      <c r="D118" s="879" t="s">
        <v>5</v>
      </c>
      <c r="E118" s="876">
        <v>2</v>
      </c>
      <c r="F118" s="355"/>
      <c r="H118" s="929">
        <v>1</v>
      </c>
      <c r="I118" s="929">
        <f>H118*F118</f>
        <v>0</v>
      </c>
      <c r="J118" s="1017">
        <v>1</v>
      </c>
      <c r="K118" s="1018">
        <f>J118*F118</f>
        <v>0</v>
      </c>
    </row>
    <row r="119" spans="1:13">
      <c r="A119" s="876"/>
      <c r="F119" s="354"/>
      <c r="G119" s="876"/>
      <c r="H119" s="876"/>
      <c r="I119" s="876"/>
      <c r="J119" s="1015"/>
      <c r="K119" s="1015"/>
    </row>
    <row r="120" spans="1:13" ht="25.5">
      <c r="A120" s="876"/>
      <c r="B120" s="877">
        <v>3.17</v>
      </c>
      <c r="C120" s="878" t="s">
        <v>304</v>
      </c>
      <c r="D120" s="879" t="s">
        <v>5</v>
      </c>
      <c r="E120" s="876">
        <v>1</v>
      </c>
      <c r="F120" s="355"/>
      <c r="G120" s="876"/>
      <c r="I120" s="929">
        <f>(I118+I116+I114+I112+I110+I108+I107+I106+I105+I103+I100+I97+I92+I89)*0.1</f>
        <v>0</v>
      </c>
      <c r="J120" s="1017"/>
      <c r="K120" s="1018">
        <f>(K118+K116+K114+K112+K110+K108+K103+K97+K92+K89)*0.1</f>
        <v>0</v>
      </c>
      <c r="L120" s="1024"/>
      <c r="M120" s="969">
        <f>(M95+M92+M89)*0.1</f>
        <v>0</v>
      </c>
    </row>
    <row r="121" spans="1:13">
      <c r="A121" s="876"/>
      <c r="F121" s="876"/>
      <c r="G121" s="876"/>
      <c r="H121" s="876"/>
      <c r="I121" s="876"/>
      <c r="J121" s="1015"/>
      <c r="K121" s="1015"/>
      <c r="L121" s="1016"/>
      <c r="M121" s="1016"/>
    </row>
    <row r="122" spans="1:13">
      <c r="F122" s="880"/>
    </row>
    <row r="123" spans="1:13" ht="25.5">
      <c r="A123" s="882"/>
      <c r="B123" s="903"/>
      <c r="C123" s="923" t="s">
        <v>305</v>
      </c>
      <c r="D123" s="904"/>
      <c r="E123" s="881"/>
      <c r="F123" s="909" t="s">
        <v>265</v>
      </c>
      <c r="G123" s="1033"/>
      <c r="H123" s="928"/>
      <c r="I123" s="928">
        <f>I89+I92+I97+I100+I103+I105+I106+I107+I108+I110+I112+I114+I116+I118+I120</f>
        <v>0</v>
      </c>
      <c r="J123" s="981"/>
      <c r="K123" s="981">
        <f>K120+K118+K116+K114+K112+K110+K108+K103+K97+K92+K89</f>
        <v>0</v>
      </c>
      <c r="L123" s="982"/>
      <c r="M123" s="982">
        <f>SUM(M87:M122)</f>
        <v>0</v>
      </c>
    </row>
    <row r="124" spans="1:13" ht="13.5" thickBot="1">
      <c r="A124" s="882"/>
      <c r="B124" s="950"/>
      <c r="C124" s="931"/>
      <c r="D124" s="932"/>
      <c r="E124" s="933"/>
      <c r="F124" s="934"/>
      <c r="G124" s="934"/>
      <c r="H124" s="1006"/>
      <c r="I124" s="962"/>
      <c r="J124" s="963"/>
      <c r="K124" s="963"/>
      <c r="L124" s="964"/>
      <c r="M124" s="964"/>
    </row>
    <row r="125" spans="1:13">
      <c r="A125" s="882"/>
      <c r="B125" s="903"/>
      <c r="C125" s="923"/>
      <c r="D125" s="904"/>
      <c r="E125" s="881"/>
      <c r="F125" s="909"/>
      <c r="G125" s="909"/>
      <c r="H125" s="928"/>
    </row>
    <row r="126" spans="1:13">
      <c r="B126" s="903">
        <v>4</v>
      </c>
      <c r="C126" s="882" t="s">
        <v>257</v>
      </c>
      <c r="D126" s="904"/>
      <c r="E126" s="881"/>
      <c r="F126" s="909"/>
      <c r="G126" s="909"/>
      <c r="H126" s="928"/>
    </row>
    <row r="127" spans="1:13">
      <c r="A127" s="882"/>
      <c r="B127" s="903"/>
      <c r="C127" s="923"/>
      <c r="D127" s="904"/>
      <c r="E127" s="881"/>
      <c r="F127" s="909"/>
      <c r="G127" s="909"/>
      <c r="H127" s="928"/>
    </row>
    <row r="128" spans="1:13" ht="25.5">
      <c r="A128" s="876"/>
      <c r="B128" s="877">
        <v>4.01</v>
      </c>
      <c r="C128" s="878" t="s">
        <v>306</v>
      </c>
      <c r="D128" s="879" t="s">
        <v>5</v>
      </c>
      <c r="E128" s="876">
        <v>1</v>
      </c>
      <c r="F128" s="355"/>
      <c r="H128" s="929">
        <v>0.5</v>
      </c>
      <c r="I128" s="929">
        <f>H128*F128</f>
        <v>0</v>
      </c>
      <c r="J128" s="1017">
        <v>0.5</v>
      </c>
      <c r="K128" s="1018">
        <f>J128*F128</f>
        <v>0</v>
      </c>
    </row>
    <row r="129" spans="1:13">
      <c r="A129" s="876"/>
      <c r="F129" s="354"/>
      <c r="G129" s="876"/>
      <c r="H129" s="876"/>
      <c r="I129" s="876"/>
      <c r="J129" s="1015"/>
      <c r="K129" s="1015"/>
    </row>
    <row r="130" spans="1:13" ht="38.25">
      <c r="B130" s="877">
        <v>4.0199999999999996</v>
      </c>
      <c r="C130" s="878" t="s">
        <v>307</v>
      </c>
      <c r="D130" s="879" t="s">
        <v>5</v>
      </c>
      <c r="E130" s="876">
        <v>1</v>
      </c>
      <c r="F130" s="355"/>
      <c r="H130" s="929">
        <v>0.5</v>
      </c>
      <c r="I130" s="929">
        <f>H130*F130</f>
        <v>0</v>
      </c>
      <c r="J130" s="1017">
        <v>0.5</v>
      </c>
      <c r="K130" s="1018">
        <f>J130*F130</f>
        <v>0</v>
      </c>
    </row>
    <row r="131" spans="1:13">
      <c r="F131" s="876"/>
      <c r="G131" s="876"/>
      <c r="H131" s="876"/>
      <c r="I131" s="876"/>
      <c r="J131" s="1015"/>
      <c r="K131" s="1015"/>
    </row>
    <row r="132" spans="1:13">
      <c r="F132" s="880"/>
    </row>
    <row r="133" spans="1:13">
      <c r="C133" s="923" t="s">
        <v>308</v>
      </c>
      <c r="F133" s="909" t="s">
        <v>265</v>
      </c>
      <c r="G133" s="1026"/>
      <c r="H133" s="928"/>
      <c r="I133" s="1034">
        <f>SUM(I128+I130)</f>
        <v>0</v>
      </c>
      <c r="J133" s="1003"/>
      <c r="K133" s="1003">
        <f>SUM(K128+K130)</f>
        <v>0</v>
      </c>
    </row>
    <row r="134" spans="1:13">
      <c r="J134" s="955"/>
      <c r="K134" s="955"/>
      <c r="L134" s="955"/>
      <c r="M134" s="955"/>
    </row>
    <row r="135" spans="1:13">
      <c r="J135" s="955"/>
      <c r="K135" s="955"/>
      <c r="L135" s="955"/>
      <c r="M135" s="955"/>
    </row>
    <row r="136" spans="1:13">
      <c r="J136" s="955"/>
      <c r="K136" s="955"/>
      <c r="L136" s="955"/>
      <c r="M136" s="955"/>
    </row>
    <row r="137" spans="1:13">
      <c r="J137" s="955"/>
      <c r="K137" s="955"/>
      <c r="L137" s="955"/>
      <c r="M137" s="955"/>
    </row>
    <row r="138" spans="1:13">
      <c r="J138" s="955"/>
      <c r="K138" s="955"/>
      <c r="L138" s="955"/>
      <c r="M138" s="955"/>
    </row>
    <row r="139" spans="1:13">
      <c r="J139" s="955"/>
      <c r="K139" s="955"/>
      <c r="L139" s="955"/>
      <c r="M139" s="955"/>
    </row>
    <row r="140" spans="1:13">
      <c r="J140" s="955"/>
      <c r="K140" s="955"/>
      <c r="L140" s="955"/>
      <c r="M140" s="955"/>
    </row>
    <row r="141" spans="1:13">
      <c r="J141" s="955"/>
      <c r="K141" s="955"/>
      <c r="L141" s="955"/>
      <c r="M141" s="955"/>
    </row>
    <row r="142" spans="1:13">
      <c r="J142" s="955"/>
      <c r="K142" s="955"/>
      <c r="L142" s="955"/>
      <c r="M142" s="955"/>
    </row>
    <row r="143" spans="1:13">
      <c r="J143" s="955"/>
      <c r="K143" s="955"/>
      <c r="L143" s="955"/>
      <c r="M143" s="955"/>
    </row>
    <row r="144" spans="1:13">
      <c r="J144" s="955"/>
      <c r="K144" s="955"/>
      <c r="L144" s="955"/>
      <c r="M144" s="955"/>
    </row>
    <row r="145" spans="10:13">
      <c r="J145" s="955"/>
      <c r="K145" s="955"/>
      <c r="L145" s="955"/>
      <c r="M145" s="955"/>
    </row>
    <row r="146" spans="10:13">
      <c r="J146" s="955"/>
      <c r="K146" s="955"/>
      <c r="L146" s="955"/>
      <c r="M146" s="955"/>
    </row>
    <row r="147" spans="10:13">
      <c r="J147" s="955"/>
      <c r="K147" s="955"/>
      <c r="L147" s="955"/>
      <c r="M147" s="955"/>
    </row>
    <row r="148" spans="10:13">
      <c r="J148" s="955"/>
      <c r="K148" s="955"/>
      <c r="L148" s="955"/>
      <c r="M148" s="955"/>
    </row>
    <row r="149" spans="10:13">
      <c r="J149" s="955"/>
      <c r="K149" s="955"/>
      <c r="L149" s="955"/>
      <c r="M149" s="955"/>
    </row>
    <row r="150" spans="10:13">
      <c r="J150" s="955"/>
      <c r="K150" s="955"/>
      <c r="L150" s="955"/>
      <c r="M150" s="955"/>
    </row>
    <row r="151" spans="10:13">
      <c r="J151" s="955"/>
      <c r="K151" s="955"/>
      <c r="L151" s="955"/>
      <c r="M151" s="955"/>
    </row>
    <row r="152" spans="10:13">
      <c r="J152" s="955"/>
      <c r="K152" s="955"/>
      <c r="L152" s="955"/>
      <c r="M152" s="955"/>
    </row>
    <row r="153" spans="10:13">
      <c r="J153" s="955"/>
      <c r="K153" s="955"/>
      <c r="L153" s="955"/>
      <c r="M153" s="955"/>
    </row>
    <row r="154" spans="10:13">
      <c r="J154" s="955"/>
      <c r="K154" s="955"/>
      <c r="L154" s="955"/>
      <c r="M154" s="955"/>
    </row>
    <row r="155" spans="10:13">
      <c r="J155" s="955"/>
      <c r="K155" s="955"/>
      <c r="L155" s="955"/>
      <c r="M155" s="955"/>
    </row>
    <row r="156" spans="10:13">
      <c r="J156" s="955"/>
      <c r="K156" s="955"/>
      <c r="L156" s="955"/>
      <c r="M156" s="955"/>
    </row>
    <row r="157" spans="10:13">
      <c r="J157" s="955"/>
      <c r="K157" s="955"/>
      <c r="L157" s="955"/>
      <c r="M157" s="955"/>
    </row>
    <row r="158" spans="10:13">
      <c r="J158" s="955"/>
      <c r="K158" s="955"/>
      <c r="L158" s="955"/>
      <c r="M158" s="955"/>
    </row>
    <row r="159" spans="10:13">
      <c r="J159" s="955"/>
      <c r="K159" s="955"/>
      <c r="L159" s="955"/>
      <c r="M159" s="955"/>
    </row>
    <row r="160" spans="10:13">
      <c r="J160" s="955"/>
      <c r="K160" s="955"/>
      <c r="L160" s="955"/>
      <c r="M160" s="955"/>
    </row>
    <row r="161" spans="10:13">
      <c r="J161" s="955"/>
      <c r="K161" s="955"/>
      <c r="L161" s="955"/>
      <c r="M161" s="955"/>
    </row>
    <row r="162" spans="10:13">
      <c r="J162" s="955"/>
      <c r="K162" s="955"/>
      <c r="L162" s="955"/>
      <c r="M162" s="955"/>
    </row>
    <row r="163" spans="10:13">
      <c r="J163" s="955"/>
      <c r="K163" s="955"/>
      <c r="L163" s="955"/>
      <c r="M163" s="955"/>
    </row>
    <row r="164" spans="10:13">
      <c r="J164" s="955"/>
      <c r="K164" s="955"/>
      <c r="L164" s="955"/>
      <c r="M164" s="955"/>
    </row>
    <row r="165" spans="10:13">
      <c r="J165" s="955"/>
      <c r="K165" s="955"/>
      <c r="L165" s="955"/>
      <c r="M165" s="955"/>
    </row>
    <row r="166" spans="10:13">
      <c r="J166" s="955"/>
      <c r="K166" s="955"/>
      <c r="L166" s="955"/>
      <c r="M166" s="955"/>
    </row>
    <row r="167" spans="10:13">
      <c r="J167" s="955"/>
      <c r="K167" s="955"/>
      <c r="L167" s="955"/>
      <c r="M167" s="955"/>
    </row>
    <row r="168" spans="10:13">
      <c r="J168" s="955"/>
      <c r="K168" s="955"/>
      <c r="L168" s="955"/>
      <c r="M168" s="955"/>
    </row>
    <row r="169" spans="10:13">
      <c r="J169" s="955"/>
      <c r="K169" s="955"/>
      <c r="L169" s="955"/>
      <c r="M169" s="955"/>
    </row>
    <row r="170" spans="10:13">
      <c r="J170" s="955"/>
      <c r="K170" s="955"/>
      <c r="L170" s="955"/>
      <c r="M170" s="955"/>
    </row>
    <row r="171" spans="10:13">
      <c r="J171" s="955"/>
      <c r="K171" s="955"/>
      <c r="L171" s="955"/>
      <c r="M171" s="955"/>
    </row>
    <row r="172" spans="10:13">
      <c r="J172" s="955"/>
      <c r="K172" s="955"/>
      <c r="L172" s="955"/>
      <c r="M172" s="955"/>
    </row>
    <row r="173" spans="10:13">
      <c r="J173" s="955"/>
      <c r="K173" s="955"/>
      <c r="L173" s="955"/>
      <c r="M173" s="955"/>
    </row>
    <row r="174" spans="10:13">
      <c r="J174" s="955"/>
      <c r="K174" s="955"/>
      <c r="L174" s="955"/>
      <c r="M174" s="955"/>
    </row>
    <row r="175" spans="10:13">
      <c r="J175" s="955"/>
      <c r="K175" s="955"/>
      <c r="L175" s="955"/>
      <c r="M175" s="955"/>
    </row>
    <row r="176" spans="10:13">
      <c r="J176" s="955"/>
      <c r="K176" s="955"/>
      <c r="L176" s="955"/>
      <c r="M176" s="955"/>
    </row>
    <row r="177" spans="10:13">
      <c r="J177" s="955"/>
      <c r="K177" s="955"/>
      <c r="L177" s="955"/>
      <c r="M177" s="955"/>
    </row>
    <row r="178" spans="10:13">
      <c r="J178" s="955"/>
      <c r="K178" s="955"/>
      <c r="L178" s="955"/>
      <c r="M178" s="955"/>
    </row>
    <row r="179" spans="10:13">
      <c r="J179" s="955"/>
      <c r="K179" s="955"/>
      <c r="L179" s="955"/>
      <c r="M179" s="955"/>
    </row>
    <row r="180" spans="10:13">
      <c r="J180" s="955"/>
      <c r="K180" s="955"/>
      <c r="L180" s="955"/>
      <c r="M180" s="955"/>
    </row>
    <row r="181" spans="10:13">
      <c r="J181" s="955"/>
      <c r="K181" s="955"/>
      <c r="L181" s="955"/>
      <c r="M181" s="955"/>
    </row>
    <row r="182" spans="10:13">
      <c r="J182" s="955"/>
      <c r="K182" s="955"/>
      <c r="L182" s="955"/>
      <c r="M182" s="955"/>
    </row>
    <row r="183" spans="10:13">
      <c r="J183" s="955"/>
      <c r="K183" s="955"/>
      <c r="L183" s="955"/>
      <c r="M183" s="955"/>
    </row>
    <row r="184" spans="10:13">
      <c r="J184" s="955"/>
      <c r="K184" s="955"/>
      <c r="L184" s="955"/>
      <c r="M184" s="955"/>
    </row>
    <row r="185" spans="10:13">
      <c r="J185" s="955"/>
      <c r="K185" s="955"/>
      <c r="L185" s="955"/>
      <c r="M185" s="955"/>
    </row>
    <row r="186" spans="10:13">
      <c r="J186" s="955"/>
      <c r="K186" s="955"/>
      <c r="L186" s="955"/>
      <c r="M186" s="955"/>
    </row>
    <row r="187" spans="10:13">
      <c r="J187" s="955"/>
      <c r="K187" s="955"/>
      <c r="L187" s="955"/>
      <c r="M187" s="955"/>
    </row>
    <row r="188" spans="10:13">
      <c r="J188" s="955"/>
      <c r="K188" s="955"/>
      <c r="L188" s="955"/>
      <c r="M188" s="955"/>
    </row>
    <row r="189" spans="10:13">
      <c r="J189" s="955"/>
      <c r="K189" s="955"/>
      <c r="L189" s="955"/>
      <c r="M189" s="955"/>
    </row>
    <row r="190" spans="10:13">
      <c r="J190" s="955"/>
      <c r="K190" s="955"/>
      <c r="L190" s="955"/>
      <c r="M190" s="955"/>
    </row>
    <row r="191" spans="10:13">
      <c r="J191" s="955"/>
      <c r="K191" s="955"/>
      <c r="L191" s="955"/>
      <c r="M191" s="955"/>
    </row>
    <row r="192" spans="10:13">
      <c r="J192" s="955"/>
      <c r="K192" s="955"/>
      <c r="L192" s="955"/>
      <c r="M192" s="955"/>
    </row>
    <row r="193" spans="10:13">
      <c r="J193" s="955"/>
      <c r="K193" s="955"/>
      <c r="L193" s="955"/>
      <c r="M193" s="955"/>
    </row>
    <row r="194" spans="10:13">
      <c r="J194" s="955"/>
      <c r="K194" s="955"/>
      <c r="L194" s="955"/>
      <c r="M194" s="955"/>
    </row>
    <row r="195" spans="10:13">
      <c r="J195" s="955"/>
      <c r="K195" s="955"/>
      <c r="L195" s="955"/>
      <c r="M195" s="955"/>
    </row>
    <row r="196" spans="10:13">
      <c r="J196" s="955"/>
      <c r="K196" s="955"/>
      <c r="L196" s="955"/>
      <c r="M196" s="955"/>
    </row>
    <row r="197" spans="10:13">
      <c r="J197" s="955"/>
      <c r="K197" s="955"/>
      <c r="L197" s="955"/>
      <c r="M197" s="955"/>
    </row>
    <row r="198" spans="10:13">
      <c r="J198" s="955"/>
      <c r="K198" s="955"/>
      <c r="L198" s="955"/>
      <c r="M198" s="955"/>
    </row>
    <row r="199" spans="10:13">
      <c r="J199" s="955"/>
      <c r="K199" s="955"/>
      <c r="L199" s="955"/>
      <c r="M199" s="955"/>
    </row>
    <row r="200" spans="10:13">
      <c r="J200" s="955"/>
      <c r="K200" s="955"/>
      <c r="L200" s="955"/>
      <c r="M200" s="955"/>
    </row>
    <row r="201" spans="10:13">
      <c r="J201" s="955"/>
      <c r="K201" s="955"/>
      <c r="L201" s="955"/>
      <c r="M201" s="955"/>
    </row>
    <row r="202" spans="10:13">
      <c r="J202" s="955"/>
      <c r="K202" s="955"/>
      <c r="L202" s="955"/>
      <c r="M202" s="955"/>
    </row>
    <row r="203" spans="10:13">
      <c r="J203" s="955"/>
      <c r="K203" s="955"/>
      <c r="L203" s="955"/>
      <c r="M203" s="955"/>
    </row>
    <row r="204" spans="10:13">
      <c r="J204" s="955"/>
      <c r="K204" s="955"/>
      <c r="L204" s="955"/>
      <c r="M204" s="955"/>
    </row>
    <row r="205" spans="10:13">
      <c r="J205" s="955"/>
      <c r="K205" s="955"/>
      <c r="L205" s="955"/>
      <c r="M205" s="955"/>
    </row>
    <row r="206" spans="10:13">
      <c r="J206" s="955"/>
      <c r="K206" s="955"/>
      <c r="L206" s="955"/>
      <c r="M206" s="955"/>
    </row>
    <row r="207" spans="10:13">
      <c r="J207" s="955"/>
      <c r="K207" s="955"/>
      <c r="L207" s="955"/>
      <c r="M207" s="955"/>
    </row>
    <row r="208" spans="10:13">
      <c r="J208" s="955"/>
      <c r="K208" s="955"/>
      <c r="L208" s="955"/>
      <c r="M208" s="955"/>
    </row>
    <row r="209" spans="10:13">
      <c r="J209" s="955"/>
      <c r="K209" s="955"/>
      <c r="L209" s="955"/>
      <c r="M209" s="955"/>
    </row>
    <row r="210" spans="10:13">
      <c r="J210" s="955"/>
      <c r="K210" s="955"/>
      <c r="L210" s="955"/>
      <c r="M210" s="955"/>
    </row>
    <row r="211" spans="10:13">
      <c r="J211" s="955"/>
      <c r="K211" s="955"/>
      <c r="L211" s="955"/>
      <c r="M211" s="955"/>
    </row>
    <row r="212" spans="10:13">
      <c r="J212" s="955"/>
      <c r="K212" s="955"/>
      <c r="L212" s="955"/>
      <c r="M212" s="955"/>
    </row>
    <row r="213" spans="10:13">
      <c r="J213" s="955"/>
      <c r="K213" s="955"/>
      <c r="L213" s="955"/>
      <c r="M213" s="955"/>
    </row>
    <row r="214" spans="10:13">
      <c r="J214" s="955"/>
      <c r="K214" s="955"/>
      <c r="L214" s="955"/>
      <c r="M214" s="955"/>
    </row>
    <row r="215" spans="10:13">
      <c r="J215" s="955"/>
      <c r="K215" s="955"/>
      <c r="L215" s="955"/>
      <c r="M215" s="955"/>
    </row>
    <row r="216" spans="10:13">
      <c r="J216" s="955"/>
      <c r="K216" s="955"/>
      <c r="L216" s="955"/>
      <c r="M216" s="955"/>
    </row>
    <row r="217" spans="10:13">
      <c r="J217" s="955"/>
      <c r="K217" s="955"/>
      <c r="L217" s="955"/>
      <c r="M217" s="955"/>
    </row>
    <row r="218" spans="10:13">
      <c r="J218" s="955"/>
      <c r="K218" s="955"/>
      <c r="L218" s="955"/>
      <c r="M218" s="955"/>
    </row>
    <row r="219" spans="10:13">
      <c r="J219" s="955"/>
      <c r="K219" s="955"/>
      <c r="L219" s="955"/>
      <c r="M219" s="955"/>
    </row>
    <row r="220" spans="10:13">
      <c r="J220" s="955"/>
      <c r="K220" s="955"/>
      <c r="L220" s="955"/>
      <c r="M220" s="955"/>
    </row>
    <row r="221" spans="10:13">
      <c r="J221" s="955"/>
      <c r="K221" s="955"/>
      <c r="L221" s="955"/>
      <c r="M221" s="955"/>
    </row>
    <row r="222" spans="10:13">
      <c r="J222" s="955"/>
      <c r="K222" s="955"/>
      <c r="L222" s="955"/>
      <c r="M222" s="955"/>
    </row>
    <row r="223" spans="10:13">
      <c r="J223" s="955"/>
      <c r="K223" s="955"/>
      <c r="L223" s="955"/>
      <c r="M223" s="955"/>
    </row>
    <row r="224" spans="10:13">
      <c r="J224" s="955"/>
      <c r="K224" s="955"/>
      <c r="L224" s="955"/>
      <c r="M224" s="955"/>
    </row>
    <row r="225" spans="10:13">
      <c r="J225" s="955"/>
      <c r="K225" s="955"/>
      <c r="L225" s="955"/>
      <c r="M225" s="955"/>
    </row>
    <row r="226" spans="10:13">
      <c r="J226" s="955"/>
      <c r="K226" s="955"/>
      <c r="L226" s="955"/>
      <c r="M226" s="955"/>
    </row>
    <row r="227" spans="10:13">
      <c r="J227" s="955"/>
      <c r="K227" s="955"/>
      <c r="L227" s="955"/>
      <c r="M227" s="955"/>
    </row>
    <row r="228" spans="10:13">
      <c r="J228" s="955"/>
      <c r="K228" s="955"/>
      <c r="L228" s="955"/>
      <c r="M228" s="955"/>
    </row>
    <row r="229" spans="10:13">
      <c r="J229" s="955"/>
      <c r="K229" s="955"/>
      <c r="L229" s="955"/>
      <c r="M229" s="955"/>
    </row>
    <row r="230" spans="10:13">
      <c r="J230" s="955"/>
      <c r="K230" s="955"/>
      <c r="L230" s="955"/>
      <c r="M230" s="955"/>
    </row>
    <row r="231" spans="10:13">
      <c r="J231" s="955"/>
      <c r="K231" s="955"/>
      <c r="L231" s="955"/>
      <c r="M231" s="955"/>
    </row>
    <row r="232" spans="10:13">
      <c r="J232" s="955"/>
      <c r="K232" s="955"/>
      <c r="L232" s="955"/>
      <c r="M232" s="955"/>
    </row>
    <row r="233" spans="10:13">
      <c r="J233" s="955"/>
      <c r="K233" s="955"/>
      <c r="L233" s="955"/>
      <c r="M233" s="955"/>
    </row>
    <row r="234" spans="10:13">
      <c r="J234" s="955"/>
      <c r="K234" s="955"/>
      <c r="L234" s="955"/>
      <c r="M234" s="955"/>
    </row>
    <row r="235" spans="10:13">
      <c r="J235" s="955"/>
      <c r="K235" s="955"/>
      <c r="L235" s="955"/>
      <c r="M235" s="955"/>
    </row>
    <row r="236" spans="10:13">
      <c r="J236" s="955"/>
      <c r="K236" s="955"/>
      <c r="L236" s="955"/>
      <c r="M236" s="955"/>
    </row>
    <row r="237" spans="10:13">
      <c r="J237" s="955"/>
      <c r="K237" s="955"/>
      <c r="L237" s="955"/>
      <c r="M237" s="955"/>
    </row>
    <row r="238" spans="10:13">
      <c r="J238" s="955"/>
      <c r="K238" s="955"/>
      <c r="L238" s="955"/>
      <c r="M238" s="955"/>
    </row>
    <row r="239" spans="10:13">
      <c r="J239" s="955"/>
      <c r="K239" s="955"/>
      <c r="L239" s="955"/>
      <c r="M239" s="955"/>
    </row>
    <row r="240" spans="10:13">
      <c r="J240" s="955"/>
      <c r="K240" s="955"/>
      <c r="L240" s="955"/>
      <c r="M240" s="955"/>
    </row>
    <row r="241" spans="10:13">
      <c r="J241" s="955"/>
      <c r="K241" s="955"/>
      <c r="L241" s="955"/>
      <c r="M241" s="955"/>
    </row>
    <row r="242" spans="10:13">
      <c r="J242" s="955"/>
      <c r="K242" s="955"/>
      <c r="L242" s="955"/>
      <c r="M242" s="955"/>
    </row>
    <row r="243" spans="10:13">
      <c r="J243" s="955"/>
      <c r="K243" s="955"/>
      <c r="L243" s="955"/>
      <c r="M243" s="955"/>
    </row>
    <row r="244" spans="10:13">
      <c r="J244" s="955"/>
      <c r="K244" s="955"/>
      <c r="L244" s="955"/>
      <c r="M244" s="955"/>
    </row>
    <row r="245" spans="10:13">
      <c r="J245" s="955"/>
      <c r="K245" s="955"/>
      <c r="L245" s="955"/>
      <c r="M245" s="955"/>
    </row>
    <row r="246" spans="10:13">
      <c r="J246" s="955"/>
      <c r="K246" s="955"/>
      <c r="L246" s="955"/>
      <c r="M246" s="955"/>
    </row>
    <row r="247" spans="10:13">
      <c r="J247" s="955"/>
      <c r="K247" s="955"/>
      <c r="L247" s="955"/>
      <c r="M247" s="955"/>
    </row>
    <row r="248" spans="10:13">
      <c r="J248" s="955"/>
      <c r="K248" s="955"/>
      <c r="L248" s="955"/>
      <c r="M248" s="955"/>
    </row>
    <row r="249" spans="10:13">
      <c r="J249" s="955"/>
      <c r="K249" s="955"/>
      <c r="L249" s="955"/>
      <c r="M249" s="955"/>
    </row>
    <row r="250" spans="10:13">
      <c r="J250" s="955"/>
      <c r="K250" s="955"/>
      <c r="L250" s="955"/>
      <c r="M250" s="955"/>
    </row>
    <row r="251" spans="10:13">
      <c r="J251" s="955"/>
      <c r="K251" s="955"/>
      <c r="L251" s="955"/>
      <c r="M251" s="955"/>
    </row>
    <row r="252" spans="10:13">
      <c r="J252" s="955"/>
      <c r="K252" s="955"/>
      <c r="L252" s="955"/>
      <c r="M252" s="955"/>
    </row>
    <row r="253" spans="10:13">
      <c r="J253" s="955"/>
      <c r="K253" s="955"/>
      <c r="L253" s="955"/>
      <c r="M253" s="955"/>
    </row>
    <row r="254" spans="10:13">
      <c r="J254" s="955"/>
      <c r="K254" s="955"/>
      <c r="L254" s="955"/>
      <c r="M254" s="955"/>
    </row>
    <row r="255" spans="10:13">
      <c r="J255" s="955"/>
      <c r="K255" s="955"/>
      <c r="L255" s="955"/>
      <c r="M255" s="955"/>
    </row>
    <row r="256" spans="10:13">
      <c r="J256" s="955"/>
      <c r="K256" s="955"/>
      <c r="L256" s="955"/>
      <c r="M256" s="955"/>
    </row>
    <row r="257" spans="10:13">
      <c r="J257" s="955"/>
      <c r="K257" s="955"/>
      <c r="L257" s="955"/>
      <c r="M257" s="955"/>
    </row>
    <row r="258" spans="10:13">
      <c r="J258" s="955"/>
      <c r="K258" s="955"/>
      <c r="L258" s="955"/>
      <c r="M258" s="955"/>
    </row>
    <row r="259" spans="10:13">
      <c r="J259" s="955"/>
      <c r="K259" s="955"/>
      <c r="L259" s="955"/>
      <c r="M259" s="955"/>
    </row>
    <row r="260" spans="10:13">
      <c r="J260" s="955"/>
      <c r="K260" s="955"/>
      <c r="L260" s="955"/>
      <c r="M260" s="955"/>
    </row>
    <row r="261" spans="10:13">
      <c r="J261" s="955"/>
      <c r="K261" s="955"/>
      <c r="L261" s="955"/>
      <c r="M261" s="955"/>
    </row>
    <row r="262" spans="10:13">
      <c r="J262" s="955"/>
      <c r="K262" s="955"/>
      <c r="L262" s="955"/>
      <c r="M262" s="955"/>
    </row>
    <row r="263" spans="10:13">
      <c r="J263" s="955"/>
      <c r="K263" s="955"/>
      <c r="L263" s="955"/>
      <c r="M263" s="955"/>
    </row>
    <row r="264" spans="10:13">
      <c r="J264" s="955"/>
      <c r="K264" s="955"/>
      <c r="L264" s="955"/>
      <c r="M264" s="955"/>
    </row>
    <row r="265" spans="10:13">
      <c r="J265" s="955"/>
      <c r="K265" s="955"/>
      <c r="L265" s="955"/>
      <c r="M265" s="955"/>
    </row>
    <row r="266" spans="10:13">
      <c r="J266" s="955"/>
      <c r="K266" s="955"/>
      <c r="L266" s="955"/>
      <c r="M266" s="955"/>
    </row>
    <row r="267" spans="10:13">
      <c r="J267" s="955"/>
      <c r="K267" s="955"/>
      <c r="L267" s="955"/>
      <c r="M267" s="955"/>
    </row>
    <row r="268" spans="10:13">
      <c r="J268" s="955"/>
      <c r="K268" s="955"/>
      <c r="L268" s="955"/>
      <c r="M268" s="955"/>
    </row>
    <row r="269" spans="10:13">
      <c r="J269" s="955"/>
      <c r="K269" s="955"/>
      <c r="L269" s="955"/>
      <c r="M269" s="955"/>
    </row>
    <row r="270" spans="10:13">
      <c r="J270" s="955"/>
      <c r="K270" s="955"/>
      <c r="L270" s="955"/>
      <c r="M270" s="955"/>
    </row>
    <row r="271" spans="10:13">
      <c r="J271" s="955"/>
      <c r="K271" s="955"/>
      <c r="L271" s="955"/>
      <c r="M271" s="955"/>
    </row>
    <row r="272" spans="10:13">
      <c r="J272" s="955"/>
      <c r="K272" s="955"/>
      <c r="L272" s="955"/>
      <c r="M272" s="955"/>
    </row>
    <row r="273" spans="10:13">
      <c r="J273" s="955"/>
      <c r="K273" s="955"/>
      <c r="L273" s="955"/>
      <c r="M273" s="955"/>
    </row>
    <row r="274" spans="10:13">
      <c r="J274" s="955"/>
      <c r="K274" s="955"/>
      <c r="L274" s="955"/>
      <c r="M274" s="955"/>
    </row>
    <row r="275" spans="10:13">
      <c r="J275" s="955"/>
      <c r="K275" s="955"/>
      <c r="L275" s="955"/>
      <c r="M275" s="955"/>
    </row>
    <row r="276" spans="10:13">
      <c r="J276" s="955"/>
      <c r="K276" s="955"/>
      <c r="L276" s="955"/>
      <c r="M276" s="955"/>
    </row>
    <row r="277" spans="10:13">
      <c r="J277" s="955"/>
      <c r="K277" s="955"/>
      <c r="L277" s="955"/>
      <c r="M277" s="955"/>
    </row>
    <row r="278" spans="10:13">
      <c r="J278" s="955"/>
      <c r="K278" s="955"/>
      <c r="L278" s="955"/>
      <c r="M278" s="955"/>
    </row>
    <row r="279" spans="10:13">
      <c r="J279" s="955"/>
      <c r="K279" s="955"/>
      <c r="L279" s="955"/>
      <c r="M279" s="955"/>
    </row>
    <row r="280" spans="10:13">
      <c r="J280" s="955"/>
      <c r="K280" s="955"/>
      <c r="L280" s="955"/>
      <c r="M280" s="955"/>
    </row>
    <row r="281" spans="10:13">
      <c r="J281" s="955"/>
      <c r="K281" s="955"/>
      <c r="L281" s="955"/>
      <c r="M281" s="955"/>
    </row>
    <row r="282" spans="10:13">
      <c r="J282" s="955"/>
      <c r="K282" s="955"/>
      <c r="L282" s="955"/>
      <c r="M282" s="955"/>
    </row>
    <row r="283" spans="10:13">
      <c r="J283" s="955"/>
      <c r="K283" s="955"/>
      <c r="L283" s="955"/>
      <c r="M283" s="955"/>
    </row>
    <row r="284" spans="10:13">
      <c r="J284" s="955"/>
      <c r="K284" s="955"/>
      <c r="L284" s="955"/>
      <c r="M284" s="955"/>
    </row>
    <row r="285" spans="10:13">
      <c r="J285" s="955"/>
      <c r="K285" s="955"/>
      <c r="L285" s="955"/>
      <c r="M285" s="955"/>
    </row>
    <row r="286" spans="10:13">
      <c r="J286" s="955"/>
      <c r="K286" s="955"/>
      <c r="L286" s="955"/>
      <c r="M286" s="955"/>
    </row>
    <row r="287" spans="10:13">
      <c r="J287" s="955"/>
      <c r="K287" s="955"/>
      <c r="L287" s="955"/>
      <c r="M287" s="955"/>
    </row>
    <row r="288" spans="10:13">
      <c r="J288" s="955"/>
      <c r="K288" s="955"/>
      <c r="L288" s="955"/>
      <c r="M288" s="955"/>
    </row>
    <row r="289" spans="10:13">
      <c r="J289" s="955"/>
      <c r="K289" s="955"/>
      <c r="L289" s="955"/>
      <c r="M289" s="955"/>
    </row>
    <row r="290" spans="10:13">
      <c r="J290" s="955"/>
      <c r="K290" s="955"/>
      <c r="L290" s="955"/>
      <c r="M290" s="955"/>
    </row>
    <row r="291" spans="10:13">
      <c r="J291" s="955"/>
      <c r="K291" s="955"/>
      <c r="L291" s="955"/>
      <c r="M291" s="955"/>
    </row>
    <row r="292" spans="10:13">
      <c r="J292" s="955"/>
      <c r="K292" s="955"/>
      <c r="L292" s="955"/>
      <c r="M292" s="955"/>
    </row>
    <row r="293" spans="10:13">
      <c r="J293" s="955"/>
      <c r="K293" s="955"/>
      <c r="L293" s="955"/>
      <c r="M293" s="955"/>
    </row>
    <row r="294" spans="10:13">
      <c r="J294" s="955"/>
      <c r="K294" s="955"/>
      <c r="L294" s="955"/>
      <c r="M294" s="955"/>
    </row>
    <row r="295" spans="10:13">
      <c r="J295" s="955"/>
      <c r="K295" s="955"/>
      <c r="L295" s="955"/>
      <c r="M295" s="955"/>
    </row>
    <row r="296" spans="10:13">
      <c r="J296" s="955"/>
      <c r="K296" s="955"/>
      <c r="L296" s="955"/>
      <c r="M296" s="955"/>
    </row>
    <row r="297" spans="10:13">
      <c r="J297" s="955"/>
      <c r="K297" s="955"/>
      <c r="L297" s="955"/>
      <c r="M297" s="955"/>
    </row>
    <row r="298" spans="10:13">
      <c r="J298" s="955"/>
      <c r="K298" s="955"/>
      <c r="L298" s="955"/>
      <c r="M298" s="955"/>
    </row>
    <row r="299" spans="10:13">
      <c r="J299" s="955"/>
      <c r="K299" s="955"/>
      <c r="L299" s="955"/>
      <c r="M299" s="955"/>
    </row>
    <row r="300" spans="10:13">
      <c r="J300" s="955"/>
      <c r="K300" s="955"/>
      <c r="L300" s="955"/>
      <c r="M300" s="955"/>
    </row>
    <row r="301" spans="10:13">
      <c r="J301" s="955"/>
      <c r="K301" s="955"/>
      <c r="L301" s="955"/>
      <c r="M301" s="955"/>
    </row>
    <row r="302" spans="10:13">
      <c r="J302" s="955"/>
      <c r="K302" s="955"/>
      <c r="L302" s="955"/>
      <c r="M302" s="955"/>
    </row>
    <row r="303" spans="10:13">
      <c r="J303" s="955"/>
      <c r="K303" s="955"/>
      <c r="L303" s="955"/>
      <c r="M303" s="955"/>
    </row>
    <row r="304" spans="10:13">
      <c r="J304" s="955"/>
      <c r="K304" s="955"/>
      <c r="L304" s="955"/>
      <c r="M304" s="955"/>
    </row>
    <row r="305" spans="10:13">
      <c r="J305" s="955"/>
      <c r="K305" s="955"/>
      <c r="L305" s="955"/>
      <c r="M305" s="955"/>
    </row>
    <row r="306" spans="10:13">
      <c r="J306" s="955"/>
      <c r="K306" s="955"/>
      <c r="L306" s="955"/>
      <c r="M306" s="955"/>
    </row>
    <row r="307" spans="10:13">
      <c r="J307" s="955"/>
      <c r="K307" s="955"/>
      <c r="L307" s="955"/>
      <c r="M307" s="955"/>
    </row>
    <row r="308" spans="10:13">
      <c r="J308" s="955"/>
      <c r="K308" s="955"/>
      <c r="L308" s="955"/>
      <c r="M308" s="955"/>
    </row>
    <row r="309" spans="10:13">
      <c r="J309" s="955"/>
      <c r="K309" s="955"/>
      <c r="L309" s="955"/>
      <c r="M309" s="955"/>
    </row>
    <row r="310" spans="10:13">
      <c r="J310" s="955"/>
      <c r="K310" s="955"/>
      <c r="L310" s="955"/>
      <c r="M310" s="955"/>
    </row>
    <row r="311" spans="10:13">
      <c r="J311" s="955"/>
      <c r="K311" s="955"/>
      <c r="L311" s="955"/>
      <c r="M311" s="955"/>
    </row>
    <row r="312" spans="10:13">
      <c r="J312" s="955"/>
      <c r="K312" s="955"/>
      <c r="L312" s="955"/>
      <c r="M312" s="955"/>
    </row>
    <row r="313" spans="10:13">
      <c r="J313" s="955"/>
      <c r="K313" s="955"/>
      <c r="L313" s="955"/>
      <c r="M313" s="955"/>
    </row>
    <row r="314" spans="10:13">
      <c r="J314" s="955"/>
      <c r="K314" s="955"/>
      <c r="L314" s="955"/>
      <c r="M314" s="955"/>
    </row>
    <row r="315" spans="10:13">
      <c r="J315" s="955"/>
      <c r="K315" s="955"/>
      <c r="L315" s="955"/>
      <c r="M315" s="955"/>
    </row>
    <row r="316" spans="10:13">
      <c r="J316" s="955"/>
      <c r="K316" s="955"/>
      <c r="L316" s="955"/>
      <c r="M316" s="955"/>
    </row>
    <row r="317" spans="10:13">
      <c r="J317" s="955"/>
      <c r="K317" s="955"/>
      <c r="L317" s="955"/>
      <c r="M317" s="955"/>
    </row>
    <row r="318" spans="10:13">
      <c r="J318" s="955"/>
      <c r="K318" s="955"/>
      <c r="L318" s="955"/>
      <c r="M318" s="955"/>
    </row>
    <row r="319" spans="10:13">
      <c r="J319" s="955"/>
      <c r="K319" s="955"/>
      <c r="L319" s="955"/>
      <c r="M319" s="955"/>
    </row>
    <row r="320" spans="10:13">
      <c r="J320" s="955"/>
      <c r="K320" s="955"/>
      <c r="L320" s="955"/>
      <c r="M320" s="955"/>
    </row>
    <row r="321" spans="10:13">
      <c r="J321" s="955"/>
      <c r="K321" s="955"/>
      <c r="L321" s="955"/>
      <c r="M321" s="955"/>
    </row>
    <row r="322" spans="10:13">
      <c r="J322" s="955"/>
      <c r="K322" s="955"/>
      <c r="L322" s="955"/>
      <c r="M322" s="955"/>
    </row>
    <row r="323" spans="10:13">
      <c r="J323" s="955"/>
      <c r="K323" s="955"/>
      <c r="L323" s="955"/>
      <c r="M323" s="955"/>
    </row>
    <row r="324" spans="10:13">
      <c r="J324" s="955"/>
      <c r="K324" s="955"/>
      <c r="L324" s="955"/>
      <c r="M324" s="955"/>
    </row>
    <row r="325" spans="10:13">
      <c r="J325" s="955"/>
      <c r="K325" s="955"/>
      <c r="L325" s="955"/>
      <c r="M325" s="955"/>
    </row>
    <row r="326" spans="10:13">
      <c r="J326" s="955"/>
      <c r="K326" s="955"/>
      <c r="L326" s="955"/>
      <c r="M326" s="955"/>
    </row>
    <row r="327" spans="10:13">
      <c r="J327" s="955"/>
      <c r="K327" s="955"/>
      <c r="L327" s="955"/>
      <c r="M327" s="955"/>
    </row>
    <row r="328" spans="10:13">
      <c r="J328" s="955"/>
      <c r="K328" s="955"/>
      <c r="L328" s="955"/>
      <c r="M328" s="955"/>
    </row>
    <row r="329" spans="10:13">
      <c r="J329" s="955"/>
      <c r="K329" s="955"/>
      <c r="L329" s="955"/>
      <c r="M329" s="955"/>
    </row>
    <row r="330" spans="10:13">
      <c r="J330" s="955"/>
      <c r="K330" s="955"/>
      <c r="L330" s="955"/>
      <c r="M330" s="955"/>
    </row>
    <row r="331" spans="10:13">
      <c r="J331" s="955"/>
      <c r="K331" s="955"/>
      <c r="L331" s="955"/>
      <c r="M331" s="955"/>
    </row>
    <row r="332" spans="10:13">
      <c r="J332" s="955"/>
      <c r="K332" s="955"/>
      <c r="L332" s="955"/>
      <c r="M332" s="955"/>
    </row>
    <row r="333" spans="10:13">
      <c r="J333" s="955"/>
      <c r="K333" s="955"/>
      <c r="L333" s="955"/>
      <c r="M333" s="955"/>
    </row>
    <row r="334" spans="10:13">
      <c r="J334" s="955"/>
      <c r="K334" s="955"/>
      <c r="L334" s="955"/>
      <c r="M334" s="955"/>
    </row>
    <row r="335" spans="10:13">
      <c r="J335" s="955"/>
      <c r="K335" s="955"/>
      <c r="L335" s="955"/>
      <c r="M335" s="955"/>
    </row>
    <row r="336" spans="10:13">
      <c r="J336" s="955"/>
      <c r="K336" s="955"/>
      <c r="L336" s="955"/>
      <c r="M336" s="955"/>
    </row>
    <row r="337" spans="10:13">
      <c r="J337" s="955"/>
      <c r="K337" s="955"/>
      <c r="L337" s="955"/>
      <c r="M337" s="955"/>
    </row>
    <row r="338" spans="10:13">
      <c r="J338" s="955"/>
      <c r="K338" s="955"/>
      <c r="L338" s="955"/>
      <c r="M338" s="955"/>
    </row>
    <row r="339" spans="10:13">
      <c r="J339" s="955"/>
      <c r="K339" s="955"/>
      <c r="L339" s="955"/>
      <c r="M339" s="955"/>
    </row>
    <row r="340" spans="10:13">
      <c r="J340" s="955"/>
      <c r="K340" s="955"/>
      <c r="L340" s="955"/>
      <c r="M340" s="955"/>
    </row>
    <row r="341" spans="10:13">
      <c r="J341" s="955"/>
      <c r="K341" s="955"/>
      <c r="L341" s="955"/>
      <c r="M341" s="955"/>
    </row>
    <row r="342" spans="10:13">
      <c r="J342" s="955"/>
      <c r="K342" s="955"/>
      <c r="L342" s="955"/>
      <c r="M342" s="955"/>
    </row>
    <row r="343" spans="10:13">
      <c r="J343" s="955"/>
      <c r="K343" s="955"/>
      <c r="L343" s="955"/>
      <c r="M343" s="955"/>
    </row>
    <row r="344" spans="10:13">
      <c r="J344" s="955"/>
      <c r="K344" s="955"/>
      <c r="L344" s="955"/>
      <c r="M344" s="955"/>
    </row>
    <row r="345" spans="10:13">
      <c r="J345" s="955"/>
      <c r="K345" s="955"/>
      <c r="L345" s="955"/>
      <c r="M345" s="955"/>
    </row>
    <row r="346" spans="10:13">
      <c r="J346" s="955"/>
      <c r="K346" s="955"/>
      <c r="L346" s="955"/>
      <c r="M346" s="955"/>
    </row>
    <row r="347" spans="10:13">
      <c r="J347" s="955"/>
      <c r="K347" s="955"/>
      <c r="L347" s="955"/>
      <c r="M347" s="955"/>
    </row>
    <row r="348" spans="10:13">
      <c r="J348" s="955"/>
      <c r="K348" s="955"/>
      <c r="L348" s="955"/>
      <c r="M348" s="955"/>
    </row>
    <row r="349" spans="10:13">
      <c r="J349" s="955"/>
      <c r="K349" s="955"/>
      <c r="L349" s="955"/>
      <c r="M349" s="955"/>
    </row>
    <row r="350" spans="10:13">
      <c r="J350" s="955"/>
      <c r="K350" s="955"/>
      <c r="L350" s="955"/>
      <c r="M350" s="955"/>
    </row>
    <row r="351" spans="10:13">
      <c r="J351" s="955"/>
      <c r="K351" s="955"/>
      <c r="L351" s="955"/>
      <c r="M351" s="955"/>
    </row>
    <row r="352" spans="10:13">
      <c r="J352" s="955"/>
      <c r="K352" s="955"/>
      <c r="L352" s="955"/>
      <c r="M352" s="955"/>
    </row>
    <row r="353" spans="10:13">
      <c r="J353" s="955"/>
      <c r="K353" s="955"/>
      <c r="L353" s="955"/>
      <c r="M353" s="955"/>
    </row>
    <row r="354" spans="10:13">
      <c r="J354" s="955"/>
      <c r="K354" s="955"/>
      <c r="L354" s="955"/>
      <c r="M354" s="955"/>
    </row>
    <row r="355" spans="10:13">
      <c r="J355" s="955"/>
      <c r="K355" s="955"/>
      <c r="L355" s="955"/>
      <c r="M355" s="955"/>
    </row>
    <row r="356" spans="10:13">
      <c r="J356" s="955"/>
      <c r="K356" s="955"/>
      <c r="L356" s="955"/>
      <c r="M356" s="955"/>
    </row>
    <row r="357" spans="10:13">
      <c r="J357" s="955"/>
      <c r="K357" s="955"/>
      <c r="L357" s="955"/>
      <c r="M357" s="955"/>
    </row>
    <row r="358" spans="10:13">
      <c r="J358" s="955"/>
      <c r="K358" s="955"/>
      <c r="L358" s="955"/>
      <c r="M358" s="955"/>
    </row>
    <row r="359" spans="10:13">
      <c r="J359" s="955"/>
      <c r="K359" s="955"/>
      <c r="L359" s="955"/>
      <c r="M359" s="955"/>
    </row>
    <row r="360" spans="10:13">
      <c r="J360" s="955"/>
      <c r="K360" s="955"/>
      <c r="L360" s="955"/>
      <c r="M360" s="955"/>
    </row>
    <row r="361" spans="10:13">
      <c r="J361" s="955"/>
      <c r="K361" s="955"/>
      <c r="L361" s="955"/>
      <c r="M361" s="955"/>
    </row>
    <row r="362" spans="10:13">
      <c r="J362" s="955"/>
      <c r="K362" s="955"/>
      <c r="L362" s="955"/>
      <c r="M362" s="955"/>
    </row>
    <row r="363" spans="10:13">
      <c r="J363" s="955"/>
      <c r="K363" s="955"/>
      <c r="L363" s="955"/>
      <c r="M363" s="955"/>
    </row>
    <row r="364" spans="10:13">
      <c r="J364" s="955"/>
      <c r="K364" s="955"/>
      <c r="L364" s="955"/>
      <c r="M364" s="955"/>
    </row>
    <row r="365" spans="10:13">
      <c r="J365" s="955"/>
      <c r="K365" s="955"/>
      <c r="L365" s="955"/>
      <c r="M365" s="955"/>
    </row>
    <row r="366" spans="10:13">
      <c r="J366" s="955"/>
      <c r="K366" s="955"/>
      <c r="L366" s="955"/>
      <c r="M366" s="955"/>
    </row>
    <row r="367" spans="10:13">
      <c r="J367" s="955"/>
      <c r="K367" s="955"/>
      <c r="L367" s="955"/>
      <c r="M367" s="955"/>
    </row>
    <row r="368" spans="10:13">
      <c r="J368" s="955"/>
      <c r="K368" s="955"/>
      <c r="L368" s="955"/>
      <c r="M368" s="955"/>
    </row>
    <row r="369" spans="10:13">
      <c r="J369" s="955"/>
      <c r="K369" s="955"/>
      <c r="L369" s="955"/>
      <c r="M369" s="955"/>
    </row>
    <row r="370" spans="10:13">
      <c r="J370" s="955"/>
      <c r="K370" s="955"/>
      <c r="L370" s="955"/>
      <c r="M370" s="955"/>
    </row>
    <row r="371" spans="10:13">
      <c r="J371" s="955"/>
      <c r="K371" s="955"/>
      <c r="L371" s="955"/>
      <c r="M371" s="955"/>
    </row>
    <row r="372" spans="10:13">
      <c r="J372" s="955"/>
      <c r="K372" s="955"/>
      <c r="L372" s="955"/>
      <c r="M372" s="955"/>
    </row>
    <row r="373" spans="10:13">
      <c r="J373" s="955"/>
      <c r="K373" s="955"/>
      <c r="L373" s="955"/>
      <c r="M373" s="955"/>
    </row>
    <row r="374" spans="10:13">
      <c r="J374" s="955"/>
      <c r="K374" s="955"/>
      <c r="L374" s="955"/>
      <c r="M374" s="955"/>
    </row>
    <row r="375" spans="10:13">
      <c r="J375" s="955"/>
      <c r="K375" s="955"/>
      <c r="L375" s="955"/>
      <c r="M375" s="955"/>
    </row>
    <row r="376" spans="10:13">
      <c r="J376" s="955"/>
      <c r="K376" s="955"/>
      <c r="L376" s="955"/>
      <c r="M376" s="955"/>
    </row>
    <row r="377" spans="10:13">
      <c r="J377" s="955"/>
      <c r="K377" s="955"/>
      <c r="L377" s="955"/>
      <c r="M377" s="955"/>
    </row>
    <row r="378" spans="10:13">
      <c r="J378" s="955"/>
      <c r="K378" s="955"/>
      <c r="L378" s="955"/>
      <c r="M378" s="955"/>
    </row>
    <row r="379" spans="10:13">
      <c r="J379" s="955"/>
      <c r="K379" s="955"/>
      <c r="L379" s="955"/>
      <c r="M379" s="955"/>
    </row>
    <row r="380" spans="10:13">
      <c r="J380" s="955"/>
      <c r="K380" s="955"/>
      <c r="L380" s="955"/>
      <c r="M380" s="955"/>
    </row>
    <row r="381" spans="10:13">
      <c r="J381" s="955"/>
      <c r="K381" s="955"/>
      <c r="L381" s="955"/>
      <c r="M381" s="955"/>
    </row>
    <row r="382" spans="10:13">
      <c r="J382" s="955"/>
      <c r="K382" s="955"/>
      <c r="L382" s="955"/>
      <c r="M382" s="955"/>
    </row>
    <row r="383" spans="10:13">
      <c r="J383" s="955"/>
      <c r="K383" s="955"/>
      <c r="L383" s="955"/>
      <c r="M383" s="955"/>
    </row>
    <row r="384" spans="10:13">
      <c r="J384" s="955"/>
      <c r="K384" s="955"/>
      <c r="L384" s="955"/>
      <c r="M384" s="955"/>
    </row>
    <row r="385" spans="10:13">
      <c r="J385" s="955"/>
      <c r="K385" s="955"/>
      <c r="L385" s="955"/>
      <c r="M385" s="955"/>
    </row>
    <row r="386" spans="10:13">
      <c r="J386" s="955"/>
      <c r="K386" s="955"/>
      <c r="L386" s="955"/>
      <c r="M386" s="955"/>
    </row>
    <row r="387" spans="10:13">
      <c r="J387" s="955"/>
      <c r="K387" s="955"/>
      <c r="L387" s="955"/>
      <c r="M387" s="955"/>
    </row>
    <row r="388" spans="10:13">
      <c r="J388" s="955"/>
      <c r="K388" s="955"/>
      <c r="L388" s="955"/>
      <c r="M388" s="955"/>
    </row>
    <row r="389" spans="10:13">
      <c r="J389" s="955"/>
      <c r="K389" s="955"/>
      <c r="L389" s="955"/>
      <c r="M389" s="955"/>
    </row>
    <row r="390" spans="10:13">
      <c r="J390" s="955"/>
      <c r="K390" s="955"/>
      <c r="L390" s="955"/>
      <c r="M390" s="955"/>
    </row>
    <row r="391" spans="10:13">
      <c r="J391" s="955"/>
      <c r="K391" s="955"/>
      <c r="L391" s="955"/>
      <c r="M391" s="955"/>
    </row>
    <row r="392" spans="10:13">
      <c r="J392" s="955"/>
      <c r="K392" s="955"/>
      <c r="L392" s="955"/>
      <c r="M392" s="955"/>
    </row>
    <row r="393" spans="10:13">
      <c r="J393" s="955"/>
      <c r="K393" s="955"/>
      <c r="L393" s="955"/>
      <c r="M393" s="955"/>
    </row>
    <row r="394" spans="10:13">
      <c r="J394" s="955"/>
      <c r="K394" s="955"/>
      <c r="L394" s="955"/>
      <c r="M394" s="955"/>
    </row>
    <row r="395" spans="10:13">
      <c r="J395" s="955"/>
      <c r="K395" s="955"/>
      <c r="L395" s="955"/>
      <c r="M395" s="955"/>
    </row>
    <row r="396" spans="10:13">
      <c r="J396" s="955"/>
      <c r="K396" s="955"/>
      <c r="L396" s="955"/>
      <c r="M396" s="955"/>
    </row>
    <row r="397" spans="10:13">
      <c r="J397" s="955"/>
      <c r="K397" s="955"/>
      <c r="L397" s="955"/>
      <c r="M397" s="955"/>
    </row>
    <row r="398" spans="10:13">
      <c r="J398" s="955"/>
      <c r="K398" s="955"/>
      <c r="L398" s="955"/>
      <c r="M398" s="955"/>
    </row>
    <row r="399" spans="10:13">
      <c r="J399" s="955"/>
      <c r="K399" s="955"/>
      <c r="L399" s="955"/>
      <c r="M399" s="955"/>
    </row>
    <row r="400" spans="10:13">
      <c r="J400" s="955"/>
      <c r="K400" s="955"/>
      <c r="L400" s="955"/>
      <c r="M400" s="955"/>
    </row>
    <row r="401" spans="10:13">
      <c r="J401" s="955"/>
      <c r="K401" s="955"/>
      <c r="L401" s="955"/>
      <c r="M401" s="955"/>
    </row>
    <row r="402" spans="10:13">
      <c r="J402" s="955"/>
      <c r="K402" s="955"/>
      <c r="L402" s="955"/>
      <c r="M402" s="955"/>
    </row>
    <row r="403" spans="10:13">
      <c r="J403" s="955"/>
      <c r="K403" s="955"/>
      <c r="L403" s="955"/>
      <c r="M403" s="955"/>
    </row>
    <row r="404" spans="10:13">
      <c r="J404" s="955"/>
      <c r="K404" s="955"/>
      <c r="L404" s="955"/>
      <c r="M404" s="955"/>
    </row>
    <row r="405" spans="10:13">
      <c r="J405" s="955"/>
      <c r="K405" s="955"/>
      <c r="L405" s="955"/>
      <c r="M405" s="955"/>
    </row>
    <row r="406" spans="10:13">
      <c r="J406" s="955"/>
      <c r="K406" s="955"/>
      <c r="L406" s="955"/>
      <c r="M406" s="955"/>
    </row>
    <row r="407" spans="10:13">
      <c r="J407" s="955"/>
      <c r="K407" s="955"/>
      <c r="L407" s="955"/>
      <c r="M407" s="955"/>
    </row>
    <row r="408" spans="10:13">
      <c r="J408" s="955"/>
      <c r="K408" s="955"/>
      <c r="L408" s="955"/>
      <c r="M408" s="955"/>
    </row>
    <row r="409" spans="10:13">
      <c r="J409" s="955"/>
      <c r="K409" s="955"/>
      <c r="L409" s="955"/>
      <c r="M409" s="955"/>
    </row>
    <row r="410" spans="10:13">
      <c r="J410" s="955"/>
      <c r="K410" s="955"/>
      <c r="L410" s="955"/>
      <c r="M410" s="955"/>
    </row>
    <row r="411" spans="10:13">
      <c r="J411" s="955"/>
      <c r="K411" s="955"/>
      <c r="L411" s="955"/>
      <c r="M411" s="955"/>
    </row>
    <row r="412" spans="10:13">
      <c r="J412" s="955"/>
      <c r="K412" s="955"/>
      <c r="L412" s="955"/>
      <c r="M412" s="955"/>
    </row>
    <row r="413" spans="10:13">
      <c r="J413" s="955"/>
      <c r="K413" s="955"/>
      <c r="L413" s="955"/>
      <c r="M413" s="955"/>
    </row>
    <row r="414" spans="10:13">
      <c r="J414" s="955"/>
      <c r="K414" s="955"/>
      <c r="L414" s="955"/>
      <c r="M414" s="955"/>
    </row>
    <row r="415" spans="10:13">
      <c r="J415" s="955"/>
      <c r="K415" s="955"/>
      <c r="L415" s="955"/>
      <c r="M415" s="955"/>
    </row>
    <row r="416" spans="10:13">
      <c r="J416" s="955"/>
      <c r="K416" s="955"/>
      <c r="L416" s="955"/>
      <c r="M416" s="955"/>
    </row>
    <row r="417" spans="10:13">
      <c r="J417" s="955"/>
      <c r="K417" s="955"/>
      <c r="L417" s="955"/>
      <c r="M417" s="955"/>
    </row>
    <row r="418" spans="10:13">
      <c r="J418" s="955"/>
      <c r="K418" s="955"/>
      <c r="L418" s="955"/>
      <c r="M418" s="955"/>
    </row>
    <row r="419" spans="10:13">
      <c r="J419" s="955"/>
      <c r="K419" s="955"/>
      <c r="L419" s="955"/>
      <c r="M419" s="955"/>
    </row>
    <row r="420" spans="10:13">
      <c r="J420" s="955"/>
      <c r="K420" s="955"/>
      <c r="L420" s="955"/>
      <c r="M420" s="955"/>
    </row>
    <row r="421" spans="10:13">
      <c r="J421" s="955"/>
      <c r="K421" s="955"/>
      <c r="L421" s="955"/>
      <c r="M421" s="955"/>
    </row>
    <row r="422" spans="10:13">
      <c r="J422" s="955"/>
      <c r="K422" s="955"/>
      <c r="L422" s="955"/>
      <c r="M422" s="955"/>
    </row>
    <row r="423" spans="10:13">
      <c r="J423" s="955"/>
      <c r="K423" s="955"/>
      <c r="L423" s="955"/>
      <c r="M423" s="955"/>
    </row>
    <row r="424" spans="10:13">
      <c r="J424" s="955"/>
      <c r="K424" s="955"/>
      <c r="L424" s="955"/>
      <c r="M424" s="955"/>
    </row>
    <row r="425" spans="10:13">
      <c r="J425" s="955"/>
      <c r="K425" s="955"/>
      <c r="L425" s="955"/>
      <c r="M425" s="955"/>
    </row>
    <row r="426" spans="10:13">
      <c r="J426" s="955"/>
      <c r="K426" s="955"/>
      <c r="L426" s="955"/>
      <c r="M426" s="955"/>
    </row>
    <row r="427" spans="10:13">
      <c r="J427" s="955"/>
      <c r="K427" s="955"/>
      <c r="L427" s="955"/>
      <c r="M427" s="955"/>
    </row>
    <row r="428" spans="10:13">
      <c r="J428" s="955"/>
      <c r="K428" s="955"/>
      <c r="L428" s="955"/>
      <c r="M428" s="955"/>
    </row>
    <row r="429" spans="10:13">
      <c r="J429" s="955"/>
      <c r="K429" s="955"/>
      <c r="L429" s="955"/>
      <c r="M429" s="955"/>
    </row>
    <row r="430" spans="10:13">
      <c r="J430" s="955"/>
      <c r="K430" s="955"/>
      <c r="L430" s="955"/>
      <c r="M430" s="955"/>
    </row>
    <row r="431" spans="10:13">
      <c r="J431" s="955"/>
      <c r="K431" s="955"/>
      <c r="L431" s="955"/>
      <c r="M431" s="955"/>
    </row>
    <row r="432" spans="10:13">
      <c r="J432" s="955"/>
      <c r="K432" s="955"/>
      <c r="L432" s="955"/>
      <c r="M432" s="955"/>
    </row>
    <row r="433" spans="10:13">
      <c r="J433" s="955"/>
      <c r="K433" s="955"/>
      <c r="L433" s="955"/>
      <c r="M433" s="955"/>
    </row>
    <row r="434" spans="10:13">
      <c r="J434" s="955"/>
      <c r="K434" s="955"/>
      <c r="L434" s="955"/>
      <c r="M434" s="955"/>
    </row>
    <row r="435" spans="10:13">
      <c r="J435" s="955"/>
      <c r="K435" s="955"/>
      <c r="L435" s="955"/>
      <c r="M435" s="955"/>
    </row>
    <row r="436" spans="10:13">
      <c r="J436" s="955"/>
      <c r="K436" s="955"/>
      <c r="L436" s="955"/>
      <c r="M436" s="955"/>
    </row>
    <row r="437" spans="10:13">
      <c r="J437" s="955"/>
      <c r="K437" s="955"/>
      <c r="L437" s="955"/>
      <c r="M437" s="955"/>
    </row>
    <row r="438" spans="10:13">
      <c r="J438" s="955"/>
      <c r="K438" s="955"/>
      <c r="L438" s="955"/>
      <c r="M438" s="955"/>
    </row>
    <row r="439" spans="10:13">
      <c r="J439" s="955"/>
      <c r="K439" s="955"/>
      <c r="L439" s="955"/>
      <c r="M439" s="955"/>
    </row>
    <row r="440" spans="10:13">
      <c r="J440" s="955"/>
      <c r="K440" s="955"/>
      <c r="L440" s="955"/>
      <c r="M440" s="955"/>
    </row>
    <row r="441" spans="10:13">
      <c r="J441" s="955"/>
      <c r="K441" s="955"/>
      <c r="L441" s="955"/>
      <c r="M441" s="955"/>
    </row>
    <row r="442" spans="10:13">
      <c r="J442" s="955"/>
      <c r="K442" s="955"/>
      <c r="L442" s="955"/>
      <c r="M442" s="955"/>
    </row>
    <row r="443" spans="10:13">
      <c r="J443" s="955"/>
      <c r="K443" s="955"/>
      <c r="L443" s="955"/>
      <c r="M443" s="955"/>
    </row>
    <row r="444" spans="10:13">
      <c r="J444" s="955"/>
      <c r="K444" s="955"/>
      <c r="L444" s="955"/>
      <c r="M444" s="955"/>
    </row>
    <row r="445" spans="10:13">
      <c r="J445" s="955"/>
      <c r="K445" s="955"/>
      <c r="L445" s="955"/>
      <c r="M445" s="955"/>
    </row>
    <row r="446" spans="10:13">
      <c r="J446" s="955"/>
      <c r="K446" s="955"/>
      <c r="L446" s="955"/>
      <c r="M446" s="955"/>
    </row>
    <row r="447" spans="10:13">
      <c r="J447" s="955"/>
      <c r="K447" s="955"/>
      <c r="L447" s="955"/>
      <c r="M447" s="955"/>
    </row>
    <row r="448" spans="10:13">
      <c r="J448" s="955"/>
      <c r="K448" s="955"/>
      <c r="L448" s="955"/>
      <c r="M448" s="955"/>
    </row>
    <row r="449" spans="10:13">
      <c r="J449" s="955"/>
      <c r="K449" s="955"/>
      <c r="L449" s="955"/>
      <c r="M449" s="955"/>
    </row>
    <row r="450" spans="10:13">
      <c r="J450" s="955"/>
      <c r="K450" s="955"/>
      <c r="L450" s="955"/>
      <c r="M450" s="955"/>
    </row>
    <row r="451" spans="10:13">
      <c r="J451" s="955"/>
      <c r="K451" s="955"/>
      <c r="L451" s="955"/>
      <c r="M451" s="955"/>
    </row>
    <row r="452" spans="10:13">
      <c r="J452" s="955"/>
      <c r="K452" s="955"/>
      <c r="L452" s="955"/>
      <c r="M452" s="955"/>
    </row>
    <row r="453" spans="10:13">
      <c r="J453" s="955"/>
      <c r="K453" s="955"/>
      <c r="L453" s="955"/>
      <c r="M453" s="955"/>
    </row>
    <row r="454" spans="10:13">
      <c r="J454" s="955"/>
      <c r="K454" s="955"/>
      <c r="L454" s="955"/>
      <c r="M454" s="955"/>
    </row>
    <row r="455" spans="10:13">
      <c r="J455" s="955"/>
      <c r="K455" s="955"/>
      <c r="L455" s="955"/>
      <c r="M455" s="955"/>
    </row>
    <row r="456" spans="10:13">
      <c r="J456" s="955"/>
      <c r="K456" s="955"/>
      <c r="L456" s="955"/>
      <c r="M456" s="955"/>
    </row>
    <row r="457" spans="10:13">
      <c r="J457" s="955"/>
      <c r="K457" s="955"/>
      <c r="L457" s="955"/>
      <c r="M457" s="955"/>
    </row>
    <row r="458" spans="10:13">
      <c r="J458" s="955"/>
      <c r="K458" s="955"/>
      <c r="L458" s="955"/>
      <c r="M458" s="955"/>
    </row>
    <row r="459" spans="10:13">
      <c r="J459" s="955"/>
      <c r="K459" s="955"/>
      <c r="L459" s="955"/>
      <c r="M459" s="955"/>
    </row>
    <row r="460" spans="10:13">
      <c r="J460" s="955"/>
      <c r="K460" s="955"/>
      <c r="L460" s="955"/>
      <c r="M460" s="955"/>
    </row>
    <row r="461" spans="10:13">
      <c r="J461" s="955"/>
      <c r="K461" s="955"/>
      <c r="L461" s="955"/>
      <c r="M461" s="955"/>
    </row>
    <row r="462" spans="10:13">
      <c r="J462" s="955"/>
      <c r="K462" s="955"/>
      <c r="L462" s="955"/>
      <c r="M462" s="955"/>
    </row>
    <row r="463" spans="10:13">
      <c r="J463" s="955"/>
      <c r="K463" s="955"/>
      <c r="L463" s="955"/>
      <c r="M463" s="955"/>
    </row>
    <row r="464" spans="10:13">
      <c r="J464" s="955"/>
      <c r="K464" s="955"/>
      <c r="L464" s="955"/>
      <c r="M464" s="955"/>
    </row>
    <row r="465" spans="10:13">
      <c r="J465" s="955"/>
      <c r="K465" s="955"/>
      <c r="L465" s="955"/>
      <c r="M465" s="955"/>
    </row>
    <row r="466" spans="10:13">
      <c r="J466" s="955"/>
      <c r="K466" s="955"/>
      <c r="L466" s="955"/>
      <c r="M466" s="955"/>
    </row>
    <row r="467" spans="10:13">
      <c r="J467" s="955"/>
      <c r="K467" s="955"/>
      <c r="L467" s="955"/>
      <c r="M467" s="955"/>
    </row>
    <row r="468" spans="10:13">
      <c r="J468" s="955"/>
      <c r="K468" s="955"/>
      <c r="L468" s="955"/>
      <c r="M468" s="955"/>
    </row>
    <row r="469" spans="10:13">
      <c r="J469" s="955"/>
      <c r="K469" s="955"/>
      <c r="L469" s="955"/>
      <c r="M469" s="955"/>
    </row>
    <row r="470" spans="10:13">
      <c r="J470" s="955"/>
      <c r="K470" s="955"/>
      <c r="L470" s="955"/>
      <c r="M470" s="955"/>
    </row>
    <row r="471" spans="10:13">
      <c r="J471" s="955"/>
      <c r="K471" s="955"/>
      <c r="L471" s="955"/>
      <c r="M471" s="955"/>
    </row>
    <row r="472" spans="10:13">
      <c r="J472" s="955"/>
      <c r="K472" s="955"/>
      <c r="L472" s="955"/>
      <c r="M472" s="955"/>
    </row>
    <row r="473" spans="10:13">
      <c r="J473" s="955"/>
      <c r="K473" s="955"/>
      <c r="L473" s="955"/>
      <c r="M473" s="955"/>
    </row>
    <row r="474" spans="10:13">
      <c r="J474" s="955"/>
      <c r="K474" s="955"/>
      <c r="L474" s="955"/>
      <c r="M474" s="955"/>
    </row>
    <row r="475" spans="10:13">
      <c r="J475" s="955"/>
      <c r="K475" s="955"/>
      <c r="L475" s="955"/>
      <c r="M475" s="955"/>
    </row>
    <row r="476" spans="10:13">
      <c r="J476" s="955"/>
      <c r="K476" s="955"/>
      <c r="L476" s="955"/>
      <c r="M476" s="955"/>
    </row>
    <row r="477" spans="10:13">
      <c r="J477" s="955"/>
      <c r="K477" s="955"/>
      <c r="L477" s="955"/>
      <c r="M477" s="955"/>
    </row>
    <row r="478" spans="10:13">
      <c r="J478" s="955"/>
      <c r="K478" s="955"/>
      <c r="L478" s="955"/>
      <c r="M478" s="955"/>
    </row>
    <row r="479" spans="10:13">
      <c r="J479" s="955"/>
      <c r="K479" s="955"/>
      <c r="L479" s="955"/>
      <c r="M479" s="955"/>
    </row>
    <row r="480" spans="10:13">
      <c r="J480" s="955"/>
      <c r="K480" s="955"/>
      <c r="L480" s="955"/>
      <c r="M480" s="955"/>
    </row>
    <row r="481" spans="10:13">
      <c r="J481" s="955"/>
      <c r="K481" s="955"/>
      <c r="L481" s="955"/>
      <c r="M481" s="955"/>
    </row>
    <row r="482" spans="10:13">
      <c r="J482" s="955"/>
      <c r="K482" s="955"/>
      <c r="L482" s="955"/>
      <c r="M482" s="955"/>
    </row>
    <row r="483" spans="10:13">
      <c r="J483" s="955"/>
      <c r="K483" s="955"/>
      <c r="L483" s="955"/>
      <c r="M483" s="955"/>
    </row>
    <row r="484" spans="10:13">
      <c r="J484" s="955"/>
      <c r="K484" s="955"/>
      <c r="L484" s="955"/>
      <c r="M484" s="955"/>
    </row>
    <row r="485" spans="10:13">
      <c r="J485" s="955"/>
      <c r="K485" s="955"/>
      <c r="L485" s="955"/>
      <c r="M485" s="955"/>
    </row>
    <row r="486" spans="10:13">
      <c r="J486" s="955"/>
      <c r="K486" s="955"/>
      <c r="L486" s="955"/>
      <c r="M486" s="955"/>
    </row>
    <row r="487" spans="10:13">
      <c r="J487" s="955"/>
      <c r="K487" s="955"/>
      <c r="L487" s="955"/>
      <c r="M487" s="955"/>
    </row>
    <row r="488" spans="10:13">
      <c r="J488" s="955"/>
      <c r="K488" s="955"/>
      <c r="L488" s="955"/>
      <c r="M488" s="955"/>
    </row>
    <row r="489" spans="10:13">
      <c r="J489" s="955"/>
      <c r="K489" s="955"/>
      <c r="L489" s="955"/>
      <c r="M489" s="955"/>
    </row>
    <row r="490" spans="10:13">
      <c r="J490" s="955"/>
      <c r="K490" s="955"/>
      <c r="L490" s="955"/>
      <c r="M490" s="955"/>
    </row>
    <row r="491" spans="10:13">
      <c r="J491" s="955"/>
      <c r="K491" s="955"/>
      <c r="L491" s="955"/>
      <c r="M491" s="955"/>
    </row>
    <row r="492" spans="10:13">
      <c r="J492" s="955"/>
      <c r="K492" s="955"/>
      <c r="L492" s="955"/>
      <c r="M492" s="955"/>
    </row>
    <row r="493" spans="10:13">
      <c r="J493" s="955"/>
      <c r="K493" s="955"/>
      <c r="L493" s="955"/>
      <c r="M493" s="955"/>
    </row>
    <row r="494" spans="10:13">
      <c r="J494" s="955"/>
      <c r="K494" s="955"/>
      <c r="L494" s="955"/>
      <c r="M494" s="955"/>
    </row>
    <row r="495" spans="10:13">
      <c r="J495" s="955"/>
      <c r="K495" s="955"/>
      <c r="L495" s="955"/>
      <c r="M495" s="955"/>
    </row>
    <row r="496" spans="10:13">
      <c r="J496" s="955"/>
      <c r="K496" s="955"/>
      <c r="L496" s="955"/>
      <c r="M496" s="955"/>
    </row>
    <row r="497" spans="10:13">
      <c r="J497" s="955"/>
      <c r="K497" s="955"/>
      <c r="L497" s="955"/>
      <c r="M497" s="955"/>
    </row>
    <row r="498" spans="10:13">
      <c r="J498" s="955"/>
      <c r="K498" s="955"/>
      <c r="L498" s="955"/>
      <c r="M498" s="955"/>
    </row>
    <row r="499" spans="10:13">
      <c r="J499" s="955"/>
      <c r="K499" s="955"/>
      <c r="L499" s="955"/>
      <c r="M499" s="955"/>
    </row>
    <row r="500" spans="10:13">
      <c r="J500" s="955"/>
      <c r="K500" s="955"/>
      <c r="L500" s="955"/>
      <c r="M500" s="955"/>
    </row>
    <row r="501" spans="10:13">
      <c r="J501" s="955"/>
      <c r="K501" s="955"/>
      <c r="L501" s="955"/>
      <c r="M501" s="955"/>
    </row>
    <row r="502" spans="10:13">
      <c r="J502" s="955"/>
      <c r="K502" s="955"/>
      <c r="L502" s="955"/>
      <c r="M502" s="955"/>
    </row>
    <row r="503" spans="10:13">
      <c r="J503" s="955"/>
      <c r="K503" s="955"/>
      <c r="L503" s="955"/>
      <c r="M503" s="955"/>
    </row>
    <row r="504" spans="10:13">
      <c r="J504" s="955"/>
      <c r="K504" s="955"/>
      <c r="L504" s="955"/>
      <c r="M504" s="955"/>
    </row>
    <row r="505" spans="10:13">
      <c r="J505" s="955"/>
      <c r="K505" s="955"/>
      <c r="L505" s="955"/>
      <c r="M505" s="955"/>
    </row>
    <row r="506" spans="10:13">
      <c r="J506" s="955"/>
      <c r="K506" s="955"/>
      <c r="L506" s="955"/>
      <c r="M506" s="955"/>
    </row>
    <row r="507" spans="10:13">
      <c r="J507" s="955"/>
      <c r="K507" s="955"/>
      <c r="L507" s="955"/>
      <c r="M507" s="955"/>
    </row>
    <row r="508" spans="10:13">
      <c r="J508" s="955"/>
      <c r="K508" s="955"/>
      <c r="L508" s="955"/>
      <c r="M508" s="955"/>
    </row>
    <row r="509" spans="10:13">
      <c r="J509" s="955"/>
      <c r="K509" s="955"/>
      <c r="L509" s="955"/>
      <c r="M509" s="955"/>
    </row>
    <row r="510" spans="10:13">
      <c r="J510" s="955"/>
      <c r="K510" s="955"/>
      <c r="L510" s="955"/>
      <c r="M510" s="955"/>
    </row>
    <row r="511" spans="10:13">
      <c r="J511" s="955"/>
      <c r="K511" s="955"/>
      <c r="L511" s="955"/>
      <c r="M511" s="955"/>
    </row>
    <row r="512" spans="10:13">
      <c r="J512" s="955"/>
      <c r="K512" s="955"/>
      <c r="L512" s="955"/>
      <c r="M512" s="955"/>
    </row>
    <row r="513" spans="10:13">
      <c r="J513" s="955"/>
      <c r="K513" s="955"/>
      <c r="L513" s="955"/>
      <c r="M513" s="955"/>
    </row>
    <row r="514" spans="10:13">
      <c r="J514" s="955"/>
      <c r="K514" s="955"/>
      <c r="L514" s="955"/>
      <c r="M514" s="955"/>
    </row>
    <row r="515" spans="10:13">
      <c r="J515" s="955"/>
      <c r="K515" s="955"/>
      <c r="L515" s="955"/>
      <c r="M515" s="955"/>
    </row>
    <row r="516" spans="10:13">
      <c r="J516" s="955"/>
      <c r="K516" s="955"/>
      <c r="L516" s="955"/>
      <c r="M516" s="955"/>
    </row>
    <row r="517" spans="10:13">
      <c r="J517" s="955"/>
      <c r="K517" s="955"/>
      <c r="L517" s="955"/>
      <c r="M517" s="955"/>
    </row>
    <row r="518" spans="10:13">
      <c r="J518" s="955"/>
      <c r="K518" s="955"/>
      <c r="L518" s="955"/>
      <c r="M518" s="955"/>
    </row>
    <row r="519" spans="10:13">
      <c r="J519" s="955"/>
      <c r="K519" s="955"/>
      <c r="L519" s="955"/>
      <c r="M519" s="955"/>
    </row>
    <row r="520" spans="10:13">
      <c r="J520" s="955"/>
      <c r="K520" s="955"/>
      <c r="L520" s="955"/>
      <c r="M520" s="955"/>
    </row>
    <row r="521" spans="10:13">
      <c r="J521" s="955"/>
      <c r="K521" s="955"/>
      <c r="L521" s="955"/>
      <c r="M521" s="955"/>
    </row>
    <row r="522" spans="10:13">
      <c r="J522" s="955"/>
      <c r="K522" s="955"/>
      <c r="L522" s="955"/>
      <c r="M522" s="955"/>
    </row>
    <row r="523" spans="10:13">
      <c r="J523" s="955"/>
      <c r="K523" s="955"/>
      <c r="L523" s="955"/>
      <c r="M523" s="955"/>
    </row>
    <row r="524" spans="10:13">
      <c r="J524" s="955"/>
      <c r="K524" s="955"/>
      <c r="L524" s="955"/>
      <c r="M524" s="955"/>
    </row>
    <row r="525" spans="10:13">
      <c r="J525" s="955"/>
      <c r="K525" s="955"/>
      <c r="L525" s="955"/>
      <c r="M525" s="955"/>
    </row>
    <row r="526" spans="10:13">
      <c r="J526" s="955"/>
      <c r="K526" s="955"/>
      <c r="L526" s="955"/>
      <c r="M526" s="955"/>
    </row>
    <row r="527" spans="10:13">
      <c r="J527" s="955"/>
      <c r="K527" s="955"/>
      <c r="L527" s="955"/>
      <c r="M527" s="955"/>
    </row>
    <row r="528" spans="10:13">
      <c r="J528" s="955"/>
      <c r="K528" s="955"/>
      <c r="L528" s="955"/>
      <c r="M528" s="955"/>
    </row>
    <row r="529" spans="10:13">
      <c r="J529" s="955"/>
      <c r="K529" s="955"/>
      <c r="L529" s="955"/>
      <c r="M529" s="955"/>
    </row>
    <row r="530" spans="10:13">
      <c r="J530" s="955"/>
      <c r="K530" s="955"/>
      <c r="L530" s="955"/>
      <c r="M530" s="955"/>
    </row>
    <row r="531" spans="10:13">
      <c r="J531" s="955"/>
      <c r="K531" s="955"/>
      <c r="L531" s="955"/>
      <c r="M531" s="955"/>
    </row>
    <row r="532" spans="10:13">
      <c r="J532" s="955"/>
      <c r="K532" s="955"/>
      <c r="L532" s="955"/>
      <c r="M532" s="955"/>
    </row>
    <row r="533" spans="10:13">
      <c r="J533" s="955"/>
      <c r="K533" s="955"/>
      <c r="L533" s="955"/>
      <c r="M533" s="955"/>
    </row>
    <row r="534" spans="10:13">
      <c r="J534" s="955"/>
      <c r="K534" s="955"/>
      <c r="L534" s="955"/>
      <c r="M534" s="955"/>
    </row>
    <row r="535" spans="10:13">
      <c r="J535" s="955"/>
      <c r="K535" s="955"/>
      <c r="L535" s="955"/>
      <c r="M535" s="955"/>
    </row>
    <row r="536" spans="10:13">
      <c r="J536" s="955"/>
      <c r="K536" s="955"/>
      <c r="L536" s="955"/>
      <c r="M536" s="955"/>
    </row>
    <row r="537" spans="10:13">
      <c r="J537" s="955"/>
      <c r="K537" s="955"/>
      <c r="L537" s="955"/>
      <c r="M537" s="955"/>
    </row>
    <row r="538" spans="10:13">
      <c r="J538" s="955"/>
      <c r="K538" s="955"/>
      <c r="L538" s="955"/>
      <c r="M538" s="955"/>
    </row>
    <row r="539" spans="10:13">
      <c r="J539" s="955"/>
      <c r="K539" s="955"/>
      <c r="L539" s="955"/>
      <c r="M539" s="955"/>
    </row>
    <row r="540" spans="10:13">
      <c r="J540" s="955"/>
      <c r="K540" s="955"/>
      <c r="L540" s="955"/>
      <c r="M540" s="955"/>
    </row>
    <row r="541" spans="10:13">
      <c r="J541" s="955"/>
      <c r="K541" s="955"/>
      <c r="L541" s="955"/>
      <c r="M541" s="955"/>
    </row>
    <row r="542" spans="10:13">
      <c r="J542" s="955"/>
      <c r="K542" s="955"/>
      <c r="L542" s="955"/>
      <c r="M542" s="955"/>
    </row>
    <row r="543" spans="10:13">
      <c r="J543" s="955"/>
      <c r="K543" s="955"/>
      <c r="L543" s="955"/>
      <c r="M543" s="955"/>
    </row>
    <row r="544" spans="10:13">
      <c r="J544" s="955"/>
      <c r="K544" s="955"/>
      <c r="L544" s="955"/>
      <c r="M544" s="955"/>
    </row>
    <row r="545" spans="10:13">
      <c r="J545" s="955"/>
      <c r="K545" s="955"/>
      <c r="L545" s="955"/>
      <c r="M545" s="955"/>
    </row>
    <row r="546" spans="10:13">
      <c r="J546" s="955"/>
      <c r="K546" s="955"/>
      <c r="L546" s="955"/>
      <c r="M546" s="955"/>
    </row>
    <row r="547" spans="10:13">
      <c r="J547" s="955"/>
      <c r="K547" s="955"/>
      <c r="L547" s="955"/>
      <c r="M547" s="955"/>
    </row>
    <row r="548" spans="10:13">
      <c r="J548" s="955"/>
      <c r="K548" s="955"/>
      <c r="L548" s="955"/>
      <c r="M548" s="955"/>
    </row>
    <row r="549" spans="10:13">
      <c r="J549" s="955"/>
      <c r="K549" s="955"/>
      <c r="L549" s="955"/>
      <c r="M549" s="955"/>
    </row>
    <row r="550" spans="10:13">
      <c r="J550" s="955"/>
      <c r="K550" s="955"/>
      <c r="L550" s="955"/>
      <c r="M550" s="955"/>
    </row>
    <row r="551" spans="10:13">
      <c r="J551" s="955"/>
      <c r="K551" s="955"/>
      <c r="L551" s="955"/>
      <c r="M551" s="955"/>
    </row>
    <row r="552" spans="10:13">
      <c r="J552" s="955"/>
      <c r="K552" s="955"/>
      <c r="L552" s="955"/>
      <c r="M552" s="955"/>
    </row>
    <row r="553" spans="10:13">
      <c r="J553" s="955"/>
      <c r="K553" s="955"/>
      <c r="L553" s="955"/>
      <c r="M553" s="955"/>
    </row>
    <row r="554" spans="10:13">
      <c r="J554" s="955"/>
      <c r="K554" s="955"/>
      <c r="L554" s="955"/>
      <c r="M554" s="955"/>
    </row>
    <row r="555" spans="10:13">
      <c r="J555" s="955"/>
      <c r="K555" s="955"/>
      <c r="L555" s="955"/>
      <c r="M555" s="955"/>
    </row>
    <row r="556" spans="10:13">
      <c r="J556" s="955"/>
      <c r="K556" s="955"/>
      <c r="L556" s="955"/>
      <c r="M556" s="955"/>
    </row>
    <row r="557" spans="10:13">
      <c r="J557" s="955"/>
      <c r="K557" s="955"/>
      <c r="L557" s="955"/>
      <c r="M557" s="955"/>
    </row>
    <row r="558" spans="10:13">
      <c r="J558" s="955"/>
      <c r="K558" s="955"/>
      <c r="L558" s="955"/>
      <c r="M558" s="955"/>
    </row>
    <row r="559" spans="10:13">
      <c r="J559" s="955"/>
      <c r="K559" s="955"/>
      <c r="L559" s="955"/>
      <c r="M559" s="955"/>
    </row>
    <row r="560" spans="10:13">
      <c r="J560" s="955"/>
      <c r="K560" s="955"/>
      <c r="L560" s="955"/>
      <c r="M560" s="955"/>
    </row>
    <row r="561" spans="10:13">
      <c r="J561" s="955"/>
      <c r="K561" s="955"/>
      <c r="L561" s="955"/>
      <c r="M561" s="955"/>
    </row>
    <row r="562" spans="10:13">
      <c r="J562" s="955"/>
      <c r="K562" s="955"/>
      <c r="L562" s="955"/>
      <c r="M562" s="955"/>
    </row>
    <row r="563" spans="10:13">
      <c r="J563" s="955"/>
      <c r="K563" s="955"/>
      <c r="L563" s="955"/>
      <c r="M563" s="955"/>
    </row>
    <row r="564" spans="10:13">
      <c r="J564" s="955"/>
      <c r="K564" s="955"/>
      <c r="L564" s="955"/>
      <c r="M564" s="955"/>
    </row>
    <row r="565" spans="10:13">
      <c r="J565" s="955"/>
      <c r="K565" s="955"/>
      <c r="L565" s="955"/>
      <c r="M565" s="955"/>
    </row>
    <row r="566" spans="10:13">
      <c r="J566" s="955"/>
      <c r="K566" s="955"/>
      <c r="L566" s="955"/>
      <c r="M566" s="955"/>
    </row>
    <row r="567" spans="10:13">
      <c r="J567" s="955"/>
      <c r="K567" s="955"/>
      <c r="L567" s="955"/>
      <c r="M567" s="955"/>
    </row>
    <row r="568" spans="10:13">
      <c r="J568" s="955"/>
      <c r="K568" s="955"/>
      <c r="L568" s="955"/>
      <c r="M568" s="955"/>
    </row>
    <row r="569" spans="10:13">
      <c r="J569" s="955"/>
      <c r="K569" s="955"/>
      <c r="L569" s="955"/>
      <c r="M569" s="955"/>
    </row>
    <row r="570" spans="10:13">
      <c r="J570" s="955"/>
      <c r="K570" s="955"/>
      <c r="L570" s="955"/>
      <c r="M570" s="955"/>
    </row>
    <row r="571" spans="10:13">
      <c r="J571" s="955"/>
      <c r="K571" s="955"/>
      <c r="L571" s="955"/>
      <c r="M571" s="955"/>
    </row>
    <row r="572" spans="10:13">
      <c r="J572" s="955"/>
      <c r="K572" s="955"/>
      <c r="L572" s="955"/>
      <c r="M572" s="955"/>
    </row>
    <row r="573" spans="10:13">
      <c r="J573" s="955"/>
      <c r="K573" s="955"/>
      <c r="L573" s="955"/>
      <c r="M573" s="955"/>
    </row>
    <row r="574" spans="10:13">
      <c r="J574" s="955"/>
      <c r="K574" s="955"/>
      <c r="L574" s="955"/>
      <c r="M574" s="955"/>
    </row>
    <row r="575" spans="10:13">
      <c r="J575" s="955"/>
      <c r="K575" s="955"/>
      <c r="L575" s="955"/>
      <c r="M575" s="955"/>
    </row>
    <row r="576" spans="10:13">
      <c r="J576" s="955"/>
      <c r="K576" s="955"/>
      <c r="L576" s="955"/>
      <c r="M576" s="955"/>
    </row>
    <row r="577" spans="10:13">
      <c r="J577" s="955"/>
      <c r="K577" s="955"/>
      <c r="L577" s="955"/>
      <c r="M577" s="955"/>
    </row>
    <row r="578" spans="10:13">
      <c r="J578" s="955"/>
      <c r="K578" s="955"/>
      <c r="L578" s="955"/>
      <c r="M578" s="955"/>
    </row>
    <row r="579" spans="10:13">
      <c r="J579" s="955"/>
      <c r="K579" s="955"/>
      <c r="L579" s="955"/>
      <c r="M579" s="955"/>
    </row>
    <row r="580" spans="10:13">
      <c r="J580" s="955"/>
      <c r="K580" s="955"/>
      <c r="L580" s="955"/>
      <c r="M580" s="955"/>
    </row>
    <row r="581" spans="10:13">
      <c r="J581" s="955"/>
      <c r="K581" s="955"/>
      <c r="L581" s="955"/>
      <c r="M581" s="955"/>
    </row>
    <row r="582" spans="10:13">
      <c r="J582" s="955"/>
      <c r="K582" s="955"/>
      <c r="L582" s="955"/>
      <c r="M582" s="955"/>
    </row>
    <row r="583" spans="10:13">
      <c r="J583" s="955"/>
      <c r="K583" s="955"/>
      <c r="L583" s="955"/>
      <c r="M583" s="955"/>
    </row>
    <row r="584" spans="10:13">
      <c r="J584" s="955"/>
      <c r="K584" s="955"/>
      <c r="L584" s="955"/>
      <c r="M584" s="955"/>
    </row>
    <row r="585" spans="10:13">
      <c r="J585" s="955"/>
      <c r="K585" s="955"/>
      <c r="L585" s="955"/>
      <c r="M585" s="955"/>
    </row>
    <row r="586" spans="10:13">
      <c r="J586" s="955"/>
      <c r="K586" s="955"/>
      <c r="L586" s="955"/>
      <c r="M586" s="955"/>
    </row>
    <row r="587" spans="10:13">
      <c r="J587" s="955"/>
      <c r="K587" s="955"/>
      <c r="L587" s="955"/>
      <c r="M587" s="955"/>
    </row>
    <row r="588" spans="10:13">
      <c r="J588" s="955"/>
      <c r="K588" s="955"/>
      <c r="L588" s="955"/>
      <c r="M588" s="955"/>
    </row>
    <row r="589" spans="10:13">
      <c r="J589" s="955"/>
      <c r="K589" s="955"/>
      <c r="L589" s="955"/>
      <c r="M589" s="955"/>
    </row>
    <row r="590" spans="10:13">
      <c r="J590" s="955"/>
      <c r="K590" s="955"/>
      <c r="L590" s="955"/>
      <c r="M590" s="955"/>
    </row>
    <row r="591" spans="10:13">
      <c r="J591" s="955"/>
      <c r="K591" s="955"/>
      <c r="L591" s="955"/>
      <c r="M591" s="955"/>
    </row>
    <row r="592" spans="10:13">
      <c r="J592" s="955"/>
      <c r="K592" s="955"/>
      <c r="L592" s="955"/>
      <c r="M592" s="955"/>
    </row>
    <row r="593" spans="10:13">
      <c r="J593" s="955"/>
      <c r="K593" s="955"/>
      <c r="L593" s="955"/>
      <c r="M593" s="955"/>
    </row>
    <row r="594" spans="10:13">
      <c r="J594" s="955"/>
      <c r="K594" s="955"/>
      <c r="L594" s="955"/>
      <c r="M594" s="955"/>
    </row>
    <row r="595" spans="10:13">
      <c r="J595" s="955"/>
      <c r="K595" s="955"/>
      <c r="L595" s="955"/>
      <c r="M595" s="955"/>
    </row>
    <row r="596" spans="10:13">
      <c r="J596" s="955"/>
      <c r="K596" s="955"/>
      <c r="L596" s="955"/>
      <c r="M596" s="955"/>
    </row>
    <row r="597" spans="10:13">
      <c r="J597" s="955"/>
      <c r="K597" s="955"/>
      <c r="L597" s="955"/>
      <c r="M597" s="955"/>
    </row>
    <row r="598" spans="10:13">
      <c r="J598" s="955"/>
      <c r="K598" s="955"/>
      <c r="L598" s="955"/>
      <c r="M598" s="955"/>
    </row>
    <row r="599" spans="10:13">
      <c r="J599" s="955"/>
      <c r="K599" s="955"/>
      <c r="L599" s="955"/>
      <c r="M599" s="955"/>
    </row>
    <row r="600" spans="10:13">
      <c r="J600" s="955"/>
      <c r="K600" s="955"/>
      <c r="L600" s="955"/>
      <c r="M600" s="955"/>
    </row>
    <row r="601" spans="10:13">
      <c r="J601" s="955"/>
      <c r="K601" s="955"/>
      <c r="L601" s="955"/>
      <c r="M601" s="955"/>
    </row>
    <row r="602" spans="10:13">
      <c r="J602" s="955"/>
      <c r="K602" s="955"/>
      <c r="L602" s="955"/>
      <c r="M602" s="955"/>
    </row>
    <row r="603" spans="10:13">
      <c r="J603" s="955"/>
      <c r="K603" s="955"/>
      <c r="L603" s="955"/>
      <c r="M603" s="955"/>
    </row>
    <row r="604" spans="10:13">
      <c r="J604" s="955"/>
      <c r="K604" s="955"/>
      <c r="L604" s="955"/>
      <c r="M604" s="955"/>
    </row>
    <row r="605" spans="10:13">
      <c r="J605" s="955"/>
      <c r="K605" s="955"/>
      <c r="L605" s="955"/>
      <c r="M605" s="955"/>
    </row>
    <row r="606" spans="10:13">
      <c r="J606" s="955"/>
      <c r="K606" s="955"/>
      <c r="L606" s="955"/>
      <c r="M606" s="955"/>
    </row>
    <row r="607" spans="10:13">
      <c r="J607" s="955"/>
      <c r="K607" s="955"/>
      <c r="L607" s="955"/>
      <c r="M607" s="955"/>
    </row>
    <row r="608" spans="10:13">
      <c r="J608" s="955"/>
      <c r="K608" s="955"/>
      <c r="L608" s="955"/>
      <c r="M608" s="955"/>
    </row>
    <row r="609" spans="10:13">
      <c r="J609" s="955"/>
      <c r="K609" s="955"/>
      <c r="L609" s="955"/>
      <c r="M609" s="955"/>
    </row>
    <row r="610" spans="10:13">
      <c r="J610" s="955"/>
      <c r="K610" s="955"/>
      <c r="L610" s="955"/>
      <c r="M610" s="955"/>
    </row>
    <row r="611" spans="10:13">
      <c r="J611" s="955"/>
      <c r="K611" s="955"/>
      <c r="L611" s="955"/>
      <c r="M611" s="955"/>
    </row>
    <row r="612" spans="10:13">
      <c r="J612" s="955"/>
      <c r="K612" s="955"/>
      <c r="L612" s="955"/>
      <c r="M612" s="955"/>
    </row>
    <row r="613" spans="10:13">
      <c r="J613" s="955"/>
      <c r="K613" s="955"/>
      <c r="L613" s="955"/>
      <c r="M613" s="955"/>
    </row>
    <row r="614" spans="10:13">
      <c r="J614" s="955"/>
      <c r="K614" s="955"/>
      <c r="L614" s="955"/>
      <c r="M614" s="955"/>
    </row>
    <row r="615" spans="10:13">
      <c r="J615" s="955"/>
      <c r="K615" s="955"/>
      <c r="L615" s="955"/>
      <c r="M615" s="955"/>
    </row>
    <row r="616" spans="10:13">
      <c r="J616" s="955"/>
      <c r="K616" s="955"/>
      <c r="L616" s="955"/>
      <c r="M616" s="955"/>
    </row>
    <row r="617" spans="10:13">
      <c r="J617" s="955"/>
      <c r="K617" s="955"/>
      <c r="L617" s="955"/>
      <c r="M617" s="955"/>
    </row>
    <row r="618" spans="10:13">
      <c r="J618" s="955"/>
      <c r="K618" s="955"/>
      <c r="L618" s="955"/>
      <c r="M618" s="955"/>
    </row>
    <row r="619" spans="10:13">
      <c r="J619" s="955"/>
      <c r="K619" s="955"/>
      <c r="L619" s="955"/>
      <c r="M619" s="955"/>
    </row>
    <row r="620" spans="10:13">
      <c r="J620" s="955"/>
      <c r="K620" s="955"/>
      <c r="L620" s="955"/>
      <c r="M620" s="955"/>
    </row>
    <row r="621" spans="10:13">
      <c r="J621" s="955"/>
      <c r="K621" s="955"/>
      <c r="L621" s="955"/>
      <c r="M621" s="955"/>
    </row>
    <row r="622" spans="10:13">
      <c r="J622" s="955"/>
      <c r="K622" s="955"/>
      <c r="L622" s="955"/>
      <c r="M622" s="955"/>
    </row>
    <row r="623" spans="10:13">
      <c r="J623" s="955"/>
      <c r="K623" s="955"/>
      <c r="L623" s="955"/>
      <c r="M623" s="955"/>
    </row>
    <row r="624" spans="10:13">
      <c r="J624" s="955"/>
      <c r="K624" s="955"/>
      <c r="L624" s="955"/>
      <c r="M624" s="955"/>
    </row>
    <row r="625" spans="10:13">
      <c r="J625" s="955"/>
      <c r="K625" s="955"/>
      <c r="L625" s="955"/>
      <c r="M625" s="955"/>
    </row>
    <row r="626" spans="10:13">
      <c r="J626" s="955"/>
      <c r="K626" s="955"/>
      <c r="L626" s="955"/>
      <c r="M626" s="955"/>
    </row>
    <row r="627" spans="10:13">
      <c r="J627" s="955"/>
      <c r="K627" s="955"/>
      <c r="L627" s="955"/>
      <c r="M627" s="955"/>
    </row>
    <row r="628" spans="10:13">
      <c r="J628" s="955"/>
      <c r="K628" s="955"/>
      <c r="L628" s="955"/>
      <c r="M628" s="955"/>
    </row>
    <row r="629" spans="10:13">
      <c r="J629" s="955"/>
      <c r="K629" s="955"/>
      <c r="L629" s="955"/>
      <c r="M629" s="955"/>
    </row>
    <row r="630" spans="10:13">
      <c r="J630" s="955"/>
      <c r="K630" s="955"/>
      <c r="L630" s="955"/>
      <c r="M630" s="955"/>
    </row>
    <row r="631" spans="10:13">
      <c r="J631" s="955"/>
      <c r="K631" s="955"/>
      <c r="L631" s="955"/>
      <c r="M631" s="955"/>
    </row>
    <row r="632" spans="10:13">
      <c r="J632" s="955"/>
      <c r="K632" s="955"/>
      <c r="L632" s="955"/>
      <c r="M632" s="955"/>
    </row>
    <row r="633" spans="10:13">
      <c r="J633" s="955"/>
      <c r="K633" s="955"/>
      <c r="L633" s="955"/>
      <c r="M633" s="955"/>
    </row>
    <row r="634" spans="10:13">
      <c r="J634" s="955"/>
      <c r="K634" s="955"/>
      <c r="L634" s="955"/>
      <c r="M634" s="955"/>
    </row>
    <row r="635" spans="10:13">
      <c r="J635" s="955"/>
      <c r="K635" s="955"/>
      <c r="L635" s="955"/>
      <c r="M635" s="955"/>
    </row>
    <row r="636" spans="10:13">
      <c r="J636" s="955"/>
      <c r="K636" s="955"/>
      <c r="L636" s="955"/>
      <c r="M636" s="955"/>
    </row>
    <row r="637" spans="10:13">
      <c r="J637" s="955"/>
      <c r="K637" s="955"/>
      <c r="L637" s="955"/>
      <c r="M637" s="955"/>
    </row>
    <row r="638" spans="10:13">
      <c r="J638" s="955"/>
      <c r="K638" s="955"/>
      <c r="L638" s="955"/>
      <c r="M638" s="955"/>
    </row>
    <row r="639" spans="10:13">
      <c r="J639" s="955"/>
      <c r="K639" s="955"/>
      <c r="L639" s="955"/>
      <c r="M639" s="955"/>
    </row>
    <row r="640" spans="10:13">
      <c r="J640" s="955"/>
      <c r="K640" s="955"/>
      <c r="L640" s="955"/>
      <c r="M640" s="955"/>
    </row>
    <row r="641" spans="10:13">
      <c r="J641" s="955"/>
      <c r="K641" s="955"/>
      <c r="L641" s="955"/>
      <c r="M641" s="955"/>
    </row>
    <row r="642" spans="10:13">
      <c r="J642" s="955"/>
      <c r="K642" s="955"/>
      <c r="L642" s="955"/>
      <c r="M642" s="955"/>
    </row>
    <row r="643" spans="10:13">
      <c r="J643" s="955"/>
      <c r="K643" s="955"/>
      <c r="L643" s="955"/>
      <c r="M643" s="955"/>
    </row>
    <row r="644" spans="10:13">
      <c r="J644" s="955"/>
      <c r="K644" s="955"/>
      <c r="L644" s="955"/>
      <c r="M644" s="955"/>
    </row>
    <row r="645" spans="10:13">
      <c r="J645" s="955"/>
      <c r="K645" s="955"/>
      <c r="L645" s="955"/>
      <c r="M645" s="955"/>
    </row>
    <row r="646" spans="10:13">
      <c r="J646" s="955"/>
      <c r="K646" s="955"/>
      <c r="L646" s="955"/>
      <c r="M646" s="955"/>
    </row>
    <row r="647" spans="10:13">
      <c r="J647" s="955"/>
      <c r="K647" s="955"/>
      <c r="L647" s="955"/>
      <c r="M647" s="955"/>
    </row>
    <row r="648" spans="10:13">
      <c r="J648" s="955"/>
      <c r="K648" s="955"/>
      <c r="L648" s="955"/>
      <c r="M648" s="955"/>
    </row>
    <row r="649" spans="10:13">
      <c r="J649" s="955"/>
      <c r="K649" s="955"/>
      <c r="L649" s="955"/>
      <c r="M649" s="955"/>
    </row>
    <row r="650" spans="10:13">
      <c r="J650" s="955"/>
      <c r="K650" s="955"/>
      <c r="L650" s="955"/>
      <c r="M650" s="955"/>
    </row>
    <row r="651" spans="10:13">
      <c r="J651" s="955"/>
      <c r="K651" s="955"/>
      <c r="L651" s="955"/>
      <c r="M651" s="955"/>
    </row>
    <row r="652" spans="10:13">
      <c r="J652" s="955"/>
      <c r="K652" s="955"/>
      <c r="L652" s="955"/>
      <c r="M652" s="955"/>
    </row>
    <row r="653" spans="10:13">
      <c r="J653" s="955"/>
      <c r="K653" s="955"/>
      <c r="L653" s="955"/>
      <c r="M653" s="955"/>
    </row>
    <row r="654" spans="10:13">
      <c r="J654" s="955"/>
      <c r="K654" s="955"/>
      <c r="L654" s="955"/>
      <c r="M654" s="955"/>
    </row>
    <row r="655" spans="10:13">
      <c r="J655" s="955"/>
      <c r="K655" s="955"/>
      <c r="L655" s="955"/>
      <c r="M655" s="955"/>
    </row>
    <row r="656" spans="10:13">
      <c r="J656" s="955"/>
      <c r="K656" s="955"/>
      <c r="L656" s="955"/>
      <c r="M656" s="955"/>
    </row>
    <row r="657" spans="10:13">
      <c r="J657" s="955"/>
      <c r="K657" s="955"/>
      <c r="L657" s="955"/>
      <c r="M657" s="955"/>
    </row>
    <row r="658" spans="10:13">
      <c r="J658" s="955"/>
      <c r="K658" s="955"/>
      <c r="L658" s="955"/>
      <c r="M658" s="955"/>
    </row>
    <row r="659" spans="10:13">
      <c r="J659" s="955"/>
      <c r="K659" s="955"/>
      <c r="L659" s="955"/>
      <c r="M659" s="955"/>
    </row>
    <row r="660" spans="10:13">
      <c r="J660" s="955"/>
      <c r="K660" s="955"/>
      <c r="L660" s="955"/>
      <c r="M660" s="955"/>
    </row>
    <row r="661" spans="10:13">
      <c r="J661" s="955"/>
      <c r="K661" s="955"/>
      <c r="L661" s="955"/>
      <c r="M661" s="955"/>
    </row>
    <row r="662" spans="10:13">
      <c r="J662" s="955"/>
      <c r="K662" s="955"/>
      <c r="L662" s="955"/>
      <c r="M662" s="955"/>
    </row>
    <row r="663" spans="10:13">
      <c r="J663" s="955"/>
      <c r="K663" s="955"/>
      <c r="L663" s="955"/>
      <c r="M663" s="955"/>
    </row>
    <row r="664" spans="10:13">
      <c r="J664" s="955"/>
      <c r="K664" s="955"/>
      <c r="L664" s="955"/>
      <c r="M664" s="955"/>
    </row>
    <row r="665" spans="10:13">
      <c r="J665" s="955"/>
      <c r="K665" s="955"/>
      <c r="L665" s="955"/>
      <c r="M665" s="955"/>
    </row>
    <row r="666" spans="10:13">
      <c r="J666" s="955"/>
      <c r="K666" s="955"/>
      <c r="L666" s="955"/>
      <c r="M666" s="955"/>
    </row>
    <row r="667" spans="10:13">
      <c r="J667" s="955"/>
      <c r="K667" s="955"/>
      <c r="L667" s="955"/>
      <c r="M667" s="955"/>
    </row>
    <row r="668" spans="10:13">
      <c r="J668" s="955"/>
      <c r="K668" s="955"/>
      <c r="L668" s="955"/>
      <c r="M668" s="955"/>
    </row>
    <row r="669" spans="10:13">
      <c r="J669" s="955"/>
      <c r="K669" s="955"/>
      <c r="L669" s="955"/>
      <c r="M669" s="955"/>
    </row>
    <row r="670" spans="10:13">
      <c r="J670" s="955"/>
      <c r="K670" s="955"/>
      <c r="L670" s="955"/>
      <c r="M670" s="955"/>
    </row>
    <row r="671" spans="10:13">
      <c r="J671" s="955"/>
      <c r="K671" s="955"/>
      <c r="L671" s="955"/>
      <c r="M671" s="955"/>
    </row>
    <row r="672" spans="10:13">
      <c r="J672" s="955"/>
      <c r="K672" s="955"/>
      <c r="L672" s="955"/>
      <c r="M672" s="955"/>
    </row>
    <row r="673" spans="10:13">
      <c r="J673" s="955"/>
      <c r="K673" s="955"/>
      <c r="L673" s="955"/>
      <c r="M673" s="955"/>
    </row>
    <row r="674" spans="10:13">
      <c r="J674" s="955"/>
      <c r="K674" s="955"/>
      <c r="L674" s="955"/>
      <c r="M674" s="955"/>
    </row>
    <row r="675" spans="10:13">
      <c r="J675" s="955"/>
      <c r="K675" s="955"/>
      <c r="L675" s="955"/>
      <c r="M675" s="955"/>
    </row>
    <row r="676" spans="10:13">
      <c r="J676" s="955"/>
      <c r="K676" s="955"/>
      <c r="L676" s="955"/>
      <c r="M676" s="955"/>
    </row>
    <row r="677" spans="10:13">
      <c r="J677" s="955"/>
      <c r="K677" s="955"/>
      <c r="L677" s="955"/>
      <c r="M677" s="955"/>
    </row>
    <row r="678" spans="10:13">
      <c r="J678" s="955"/>
      <c r="K678" s="955"/>
      <c r="L678" s="955"/>
      <c r="M678" s="955"/>
    </row>
    <row r="679" spans="10:13">
      <c r="J679" s="955"/>
      <c r="K679" s="955"/>
      <c r="L679" s="955"/>
      <c r="M679" s="955"/>
    </row>
    <row r="680" spans="10:13">
      <c r="J680" s="955"/>
      <c r="K680" s="955"/>
      <c r="L680" s="955"/>
      <c r="M680" s="955"/>
    </row>
    <row r="681" spans="10:13">
      <c r="J681" s="955"/>
      <c r="K681" s="955"/>
      <c r="L681" s="955"/>
      <c r="M681" s="955"/>
    </row>
    <row r="682" spans="10:13">
      <c r="J682" s="955"/>
      <c r="K682" s="955"/>
      <c r="L682" s="955"/>
      <c r="M682" s="955"/>
    </row>
    <row r="683" spans="10:13">
      <c r="J683" s="955"/>
      <c r="K683" s="955"/>
      <c r="L683" s="955"/>
      <c r="M683" s="955"/>
    </row>
    <row r="684" spans="10:13">
      <c r="J684" s="955"/>
      <c r="K684" s="955"/>
      <c r="L684" s="955"/>
      <c r="M684" s="955"/>
    </row>
    <row r="685" spans="10:13">
      <c r="J685" s="955"/>
      <c r="K685" s="955"/>
      <c r="L685" s="955"/>
      <c r="M685" s="955"/>
    </row>
    <row r="686" spans="10:13">
      <c r="J686" s="955"/>
      <c r="K686" s="955"/>
      <c r="L686" s="955"/>
      <c r="M686" s="955"/>
    </row>
    <row r="687" spans="10:13">
      <c r="J687" s="955"/>
      <c r="K687" s="955"/>
      <c r="L687" s="955"/>
      <c r="M687" s="955"/>
    </row>
    <row r="688" spans="10:13">
      <c r="J688" s="955"/>
      <c r="K688" s="955"/>
      <c r="L688" s="955"/>
      <c r="M688" s="955"/>
    </row>
    <row r="689" spans="10:13">
      <c r="J689" s="955"/>
      <c r="K689" s="955"/>
      <c r="L689" s="955"/>
      <c r="M689" s="955"/>
    </row>
    <row r="690" spans="10:13">
      <c r="J690" s="955"/>
      <c r="K690" s="955"/>
      <c r="L690" s="955"/>
      <c r="M690" s="955"/>
    </row>
    <row r="691" spans="10:13">
      <c r="J691" s="955"/>
      <c r="K691" s="955"/>
      <c r="L691" s="955"/>
      <c r="M691" s="955"/>
    </row>
    <row r="692" spans="10:13">
      <c r="J692" s="955"/>
      <c r="K692" s="955"/>
      <c r="L692" s="955"/>
      <c r="M692" s="955"/>
    </row>
    <row r="693" spans="10:13">
      <c r="J693" s="955"/>
      <c r="K693" s="955"/>
      <c r="L693" s="955"/>
      <c r="M693" s="955"/>
    </row>
    <row r="694" spans="10:13">
      <c r="J694" s="955"/>
      <c r="K694" s="955"/>
      <c r="L694" s="955"/>
      <c r="M694" s="955"/>
    </row>
    <row r="695" spans="10:13">
      <c r="J695" s="955"/>
      <c r="K695" s="955"/>
      <c r="L695" s="955"/>
      <c r="M695" s="955"/>
    </row>
    <row r="696" spans="10:13">
      <c r="J696" s="955"/>
      <c r="K696" s="955"/>
      <c r="L696" s="955"/>
      <c r="M696" s="955"/>
    </row>
    <row r="697" spans="10:13">
      <c r="J697" s="955"/>
      <c r="K697" s="955"/>
      <c r="L697" s="955"/>
      <c r="M697" s="955"/>
    </row>
    <row r="698" spans="10:13">
      <c r="J698" s="955"/>
      <c r="K698" s="955"/>
      <c r="L698" s="955"/>
      <c r="M698" s="955"/>
    </row>
    <row r="699" spans="10:13">
      <c r="J699" s="955"/>
      <c r="K699" s="955"/>
      <c r="L699" s="955"/>
      <c r="M699" s="955"/>
    </row>
    <row r="700" spans="10:13">
      <c r="J700" s="955"/>
      <c r="K700" s="955"/>
      <c r="L700" s="955"/>
      <c r="M700" s="955"/>
    </row>
    <row r="701" spans="10:13">
      <c r="J701" s="955"/>
      <c r="K701" s="955"/>
      <c r="L701" s="955"/>
      <c r="M701" s="955"/>
    </row>
    <row r="702" spans="10:13">
      <c r="J702" s="955"/>
      <c r="K702" s="955"/>
      <c r="L702" s="955"/>
      <c r="M702" s="955"/>
    </row>
    <row r="703" spans="10:13">
      <c r="J703" s="955"/>
      <c r="K703" s="955"/>
      <c r="L703" s="955"/>
      <c r="M703" s="955"/>
    </row>
    <row r="704" spans="10:13">
      <c r="J704" s="955"/>
      <c r="K704" s="955"/>
      <c r="L704" s="955"/>
      <c r="M704" s="955"/>
    </row>
    <row r="705" spans="10:13">
      <c r="J705" s="955"/>
      <c r="K705" s="955"/>
      <c r="L705" s="955"/>
      <c r="M705" s="955"/>
    </row>
    <row r="706" spans="10:13">
      <c r="J706" s="955"/>
      <c r="K706" s="955"/>
      <c r="L706" s="955"/>
      <c r="M706" s="955"/>
    </row>
    <row r="707" spans="10:13">
      <c r="J707" s="955"/>
      <c r="K707" s="955"/>
      <c r="L707" s="955"/>
      <c r="M707" s="955"/>
    </row>
    <row r="708" spans="10:13">
      <c r="J708" s="955"/>
      <c r="K708" s="955"/>
      <c r="L708" s="955"/>
      <c r="M708" s="955"/>
    </row>
    <row r="709" spans="10:13">
      <c r="J709" s="955"/>
      <c r="K709" s="955"/>
      <c r="L709" s="955"/>
      <c r="M709" s="955"/>
    </row>
    <row r="710" spans="10:13">
      <c r="J710" s="955"/>
      <c r="K710" s="955"/>
      <c r="L710" s="955"/>
      <c r="M710" s="955"/>
    </row>
    <row r="711" spans="10:13">
      <c r="J711" s="955"/>
      <c r="K711" s="955"/>
      <c r="L711" s="955"/>
      <c r="M711" s="955"/>
    </row>
    <row r="712" spans="10:13">
      <c r="J712" s="955"/>
      <c r="K712" s="955"/>
      <c r="L712" s="955"/>
      <c r="M712" s="955"/>
    </row>
    <row r="713" spans="10:13">
      <c r="J713" s="955"/>
      <c r="K713" s="955"/>
      <c r="L713" s="955"/>
      <c r="M713" s="955"/>
    </row>
    <row r="714" spans="10:13">
      <c r="J714" s="955"/>
      <c r="K714" s="955"/>
      <c r="L714" s="955"/>
      <c r="M714" s="955"/>
    </row>
    <row r="715" spans="10:13">
      <c r="J715" s="955"/>
      <c r="K715" s="955"/>
      <c r="L715" s="955"/>
      <c r="M715" s="955"/>
    </row>
    <row r="716" spans="10:13">
      <c r="J716" s="955"/>
      <c r="K716" s="955"/>
      <c r="L716" s="955"/>
      <c r="M716" s="955"/>
    </row>
    <row r="717" spans="10:13">
      <c r="J717" s="955"/>
      <c r="K717" s="955"/>
      <c r="L717" s="955"/>
      <c r="M717" s="955"/>
    </row>
    <row r="718" spans="10:13">
      <c r="J718" s="955"/>
      <c r="K718" s="955"/>
      <c r="L718" s="955"/>
      <c r="M718" s="955"/>
    </row>
    <row r="719" spans="10:13">
      <c r="J719" s="955"/>
      <c r="K719" s="955"/>
      <c r="L719" s="955"/>
      <c r="M719" s="955"/>
    </row>
    <row r="720" spans="10:13">
      <c r="J720" s="955"/>
      <c r="K720" s="955"/>
      <c r="L720" s="955"/>
      <c r="M720" s="955"/>
    </row>
    <row r="721" spans="10:13">
      <c r="J721" s="955"/>
      <c r="K721" s="955"/>
      <c r="L721" s="955"/>
      <c r="M721" s="955"/>
    </row>
    <row r="722" spans="10:13">
      <c r="J722" s="955"/>
      <c r="K722" s="955"/>
      <c r="L722" s="955"/>
      <c r="M722" s="955"/>
    </row>
    <row r="723" spans="10:13">
      <c r="J723" s="955"/>
      <c r="K723" s="955"/>
      <c r="L723" s="955"/>
      <c r="M723" s="955"/>
    </row>
    <row r="724" spans="10:13">
      <c r="J724" s="955"/>
      <c r="K724" s="955"/>
      <c r="L724" s="955"/>
      <c r="M724" s="955"/>
    </row>
    <row r="725" spans="10:13">
      <c r="J725" s="955"/>
      <c r="K725" s="955"/>
      <c r="L725" s="955"/>
      <c r="M725" s="955"/>
    </row>
    <row r="726" spans="10:13">
      <c r="J726" s="955"/>
      <c r="K726" s="955"/>
      <c r="L726" s="955"/>
      <c r="M726" s="955"/>
    </row>
    <row r="727" spans="10:13">
      <c r="J727" s="955"/>
      <c r="K727" s="955"/>
      <c r="L727" s="955"/>
      <c r="M727" s="955"/>
    </row>
    <row r="728" spans="10:13">
      <c r="J728" s="955"/>
      <c r="K728" s="955"/>
      <c r="L728" s="955"/>
      <c r="M728" s="955"/>
    </row>
    <row r="729" spans="10:13">
      <c r="J729" s="955"/>
      <c r="K729" s="955"/>
      <c r="L729" s="955"/>
      <c r="M729" s="955"/>
    </row>
    <row r="730" spans="10:13">
      <c r="J730" s="955"/>
      <c r="K730" s="955"/>
      <c r="L730" s="955"/>
      <c r="M730" s="955"/>
    </row>
    <row r="731" spans="10:13">
      <c r="J731" s="955"/>
      <c r="K731" s="955"/>
      <c r="L731" s="955"/>
      <c r="M731" s="955"/>
    </row>
    <row r="732" spans="10:13">
      <c r="J732" s="955"/>
      <c r="K732" s="955"/>
      <c r="L732" s="955"/>
      <c r="M732" s="955"/>
    </row>
    <row r="733" spans="10:13">
      <c r="J733" s="955"/>
      <c r="K733" s="955"/>
      <c r="L733" s="955"/>
      <c r="M733" s="955"/>
    </row>
    <row r="734" spans="10:13">
      <c r="J734" s="955"/>
      <c r="K734" s="955"/>
      <c r="L734" s="955"/>
      <c r="M734" s="955"/>
    </row>
    <row r="735" spans="10:13">
      <c r="J735" s="955"/>
      <c r="K735" s="955"/>
      <c r="L735" s="955"/>
      <c r="M735" s="955"/>
    </row>
    <row r="736" spans="10:13">
      <c r="J736" s="955"/>
      <c r="K736" s="955"/>
      <c r="L736" s="955"/>
      <c r="M736" s="955"/>
    </row>
    <row r="737" spans="10:13">
      <c r="J737" s="955"/>
      <c r="K737" s="955"/>
      <c r="L737" s="955"/>
      <c r="M737" s="955"/>
    </row>
    <row r="738" spans="10:13">
      <c r="J738" s="955"/>
      <c r="K738" s="955"/>
      <c r="L738" s="955"/>
      <c r="M738" s="955"/>
    </row>
    <row r="739" spans="10:13">
      <c r="J739" s="955"/>
      <c r="K739" s="955"/>
      <c r="L739" s="955"/>
      <c r="M739" s="955"/>
    </row>
    <row r="740" spans="10:13">
      <c r="J740" s="955"/>
      <c r="K740" s="955"/>
      <c r="L740" s="955"/>
      <c r="M740" s="955"/>
    </row>
    <row r="741" spans="10:13">
      <c r="J741" s="955"/>
      <c r="K741" s="955"/>
      <c r="L741" s="955"/>
      <c r="M741" s="955"/>
    </row>
    <row r="742" spans="10:13">
      <c r="J742" s="955"/>
      <c r="K742" s="955"/>
      <c r="L742" s="955"/>
      <c r="M742" s="955"/>
    </row>
    <row r="743" spans="10:13">
      <c r="J743" s="955"/>
      <c r="K743" s="955"/>
      <c r="L743" s="955"/>
      <c r="M743" s="955"/>
    </row>
    <row r="744" spans="10:13">
      <c r="J744" s="955"/>
      <c r="K744" s="955"/>
      <c r="L744" s="955"/>
      <c r="M744" s="955"/>
    </row>
    <row r="745" spans="10:13">
      <c r="J745" s="955"/>
      <c r="K745" s="955"/>
      <c r="L745" s="955"/>
      <c r="M745" s="955"/>
    </row>
    <row r="746" spans="10:13">
      <c r="J746" s="955"/>
      <c r="K746" s="955"/>
      <c r="L746" s="955"/>
      <c r="M746" s="955"/>
    </row>
    <row r="747" spans="10:13">
      <c r="J747" s="955"/>
      <c r="K747" s="955"/>
      <c r="L747" s="955"/>
      <c r="M747" s="955"/>
    </row>
    <row r="748" spans="10:13">
      <c r="J748" s="955"/>
      <c r="K748" s="955"/>
      <c r="L748" s="955"/>
      <c r="M748" s="955"/>
    </row>
    <row r="749" spans="10:13">
      <c r="J749" s="955"/>
      <c r="K749" s="955"/>
      <c r="L749" s="955"/>
      <c r="M749" s="955"/>
    </row>
    <row r="750" spans="10:13">
      <c r="J750" s="955"/>
      <c r="K750" s="955"/>
      <c r="L750" s="955"/>
      <c r="M750" s="955"/>
    </row>
    <row r="751" spans="10:13">
      <c r="J751" s="955"/>
      <c r="K751" s="955"/>
      <c r="L751" s="955"/>
      <c r="M751" s="955"/>
    </row>
    <row r="752" spans="10:13">
      <c r="J752" s="955"/>
      <c r="K752" s="955"/>
      <c r="L752" s="955"/>
      <c r="M752" s="955"/>
    </row>
    <row r="753" spans="10:13">
      <c r="J753" s="955"/>
      <c r="K753" s="955"/>
      <c r="L753" s="955"/>
      <c r="M753" s="955"/>
    </row>
    <row r="754" spans="10:13">
      <c r="J754" s="955"/>
      <c r="K754" s="955"/>
      <c r="L754" s="955"/>
      <c r="M754" s="955"/>
    </row>
    <row r="755" spans="10:13">
      <c r="J755" s="955"/>
      <c r="K755" s="955"/>
      <c r="L755" s="955"/>
      <c r="M755" s="955"/>
    </row>
    <row r="756" spans="10:13">
      <c r="J756" s="955"/>
      <c r="K756" s="955"/>
      <c r="L756" s="955"/>
      <c r="M756" s="955"/>
    </row>
    <row r="757" spans="10:13">
      <c r="J757" s="955"/>
      <c r="K757" s="955"/>
      <c r="L757" s="955"/>
      <c r="M757" s="955"/>
    </row>
    <row r="758" spans="10:13">
      <c r="J758" s="955"/>
      <c r="K758" s="955"/>
      <c r="L758" s="955"/>
      <c r="M758" s="955"/>
    </row>
    <row r="759" spans="10:13">
      <c r="J759" s="955"/>
      <c r="K759" s="955"/>
      <c r="L759" s="955"/>
      <c r="M759" s="955"/>
    </row>
    <row r="760" spans="10:13">
      <c r="J760" s="955"/>
      <c r="K760" s="955"/>
      <c r="L760" s="955"/>
      <c r="M760" s="955"/>
    </row>
    <row r="761" spans="10:13">
      <c r="J761" s="955"/>
      <c r="K761" s="955"/>
      <c r="L761" s="955"/>
      <c r="M761" s="955"/>
    </row>
    <row r="762" spans="10:13">
      <c r="J762" s="955"/>
      <c r="K762" s="955"/>
      <c r="L762" s="955"/>
      <c r="M762" s="955"/>
    </row>
    <row r="763" spans="10:13">
      <c r="J763" s="955"/>
      <c r="K763" s="955"/>
      <c r="L763" s="955"/>
      <c r="M763" s="955"/>
    </row>
    <row r="764" spans="10:13">
      <c r="J764" s="955"/>
      <c r="K764" s="955"/>
      <c r="L764" s="955"/>
      <c r="M764" s="955"/>
    </row>
    <row r="765" spans="10:13">
      <c r="J765" s="955"/>
      <c r="K765" s="955"/>
      <c r="L765" s="955"/>
      <c r="M765" s="955"/>
    </row>
    <row r="766" spans="10:13">
      <c r="J766" s="955"/>
      <c r="K766" s="955"/>
      <c r="L766" s="955"/>
      <c r="M766" s="955"/>
    </row>
    <row r="767" spans="10:13">
      <c r="J767" s="955"/>
      <c r="K767" s="955"/>
      <c r="L767" s="955"/>
      <c r="M767" s="955"/>
    </row>
    <row r="768" spans="10:13">
      <c r="J768" s="955"/>
      <c r="K768" s="955"/>
      <c r="L768" s="955"/>
      <c r="M768" s="955"/>
    </row>
    <row r="769" spans="10:13">
      <c r="J769" s="955"/>
      <c r="K769" s="955"/>
      <c r="L769" s="955"/>
      <c r="M769" s="955"/>
    </row>
    <row r="770" spans="10:13">
      <c r="J770" s="955"/>
      <c r="K770" s="955"/>
      <c r="L770" s="955"/>
      <c r="M770" s="955"/>
    </row>
    <row r="771" spans="10:13">
      <c r="J771" s="955"/>
      <c r="K771" s="955"/>
      <c r="L771" s="955"/>
      <c r="M771" s="955"/>
    </row>
    <row r="772" spans="10:13">
      <c r="J772" s="955"/>
      <c r="K772" s="955"/>
      <c r="L772" s="955"/>
      <c r="M772" s="955"/>
    </row>
    <row r="773" spans="10:13">
      <c r="J773" s="955"/>
      <c r="K773" s="955"/>
      <c r="L773" s="955"/>
      <c r="M773" s="955"/>
    </row>
    <row r="774" spans="10:13">
      <c r="J774" s="955"/>
      <c r="K774" s="955"/>
      <c r="L774" s="955"/>
      <c r="M774" s="955"/>
    </row>
    <row r="775" spans="10:13">
      <c r="J775" s="955"/>
      <c r="K775" s="955"/>
      <c r="L775" s="955"/>
      <c r="M775" s="955"/>
    </row>
    <row r="776" spans="10:13">
      <c r="J776" s="955"/>
      <c r="K776" s="955"/>
      <c r="L776" s="955"/>
      <c r="M776" s="955"/>
    </row>
    <row r="777" spans="10:13">
      <c r="J777" s="955"/>
      <c r="K777" s="955"/>
      <c r="L777" s="955"/>
      <c r="M777" s="955"/>
    </row>
    <row r="778" spans="10:13">
      <c r="J778" s="955"/>
      <c r="K778" s="955"/>
      <c r="L778" s="955"/>
      <c r="M778" s="955"/>
    </row>
    <row r="779" spans="10:13">
      <c r="J779" s="955"/>
      <c r="K779" s="955"/>
      <c r="L779" s="955"/>
      <c r="M779" s="955"/>
    </row>
    <row r="780" spans="10:13">
      <c r="J780" s="955"/>
      <c r="K780" s="955"/>
      <c r="L780" s="955"/>
      <c r="M780" s="955"/>
    </row>
    <row r="781" spans="10:13">
      <c r="J781" s="955"/>
      <c r="K781" s="955"/>
      <c r="L781" s="955"/>
      <c r="M781" s="955"/>
    </row>
    <row r="782" spans="10:13">
      <c r="J782" s="955"/>
      <c r="K782" s="955"/>
      <c r="L782" s="955"/>
      <c r="M782" s="955"/>
    </row>
    <row r="783" spans="10:13">
      <c r="J783" s="955"/>
      <c r="K783" s="955"/>
      <c r="L783" s="955"/>
      <c r="M783" s="955"/>
    </row>
    <row r="784" spans="10:13">
      <c r="J784" s="955"/>
      <c r="K784" s="955"/>
      <c r="L784" s="955"/>
      <c r="M784" s="955"/>
    </row>
    <row r="785" spans="10:13">
      <c r="J785" s="955"/>
      <c r="K785" s="955"/>
      <c r="L785" s="955"/>
      <c r="M785" s="955"/>
    </row>
    <row r="786" spans="10:13">
      <c r="J786" s="955"/>
      <c r="K786" s="955"/>
      <c r="L786" s="955"/>
      <c r="M786" s="955"/>
    </row>
    <row r="787" spans="10:13">
      <c r="J787" s="955"/>
      <c r="K787" s="955"/>
      <c r="L787" s="955"/>
      <c r="M787" s="955"/>
    </row>
    <row r="788" spans="10:13">
      <c r="J788" s="955"/>
      <c r="K788" s="955"/>
      <c r="L788" s="955"/>
      <c r="M788" s="955"/>
    </row>
    <row r="789" spans="10:13">
      <c r="J789" s="955"/>
      <c r="K789" s="955"/>
      <c r="L789" s="955"/>
      <c r="M789" s="955"/>
    </row>
    <row r="790" spans="10:13">
      <c r="J790" s="955"/>
      <c r="K790" s="955"/>
      <c r="L790" s="955"/>
      <c r="M790" s="955"/>
    </row>
    <row r="791" spans="10:13">
      <c r="J791" s="955"/>
      <c r="K791" s="955"/>
      <c r="L791" s="955"/>
      <c r="M791" s="955"/>
    </row>
    <row r="792" spans="10:13">
      <c r="J792" s="955"/>
      <c r="K792" s="955"/>
      <c r="L792" s="955"/>
      <c r="M792" s="955"/>
    </row>
    <row r="793" spans="10:13">
      <c r="J793" s="955"/>
      <c r="K793" s="955"/>
      <c r="L793" s="955"/>
      <c r="M793" s="955"/>
    </row>
    <row r="794" spans="10:13">
      <c r="J794" s="955"/>
      <c r="K794" s="955"/>
      <c r="L794" s="955"/>
      <c r="M794" s="955"/>
    </row>
    <row r="795" spans="10:13">
      <c r="J795" s="955"/>
      <c r="K795" s="955"/>
      <c r="L795" s="955"/>
      <c r="M795" s="955"/>
    </row>
    <row r="796" spans="10:13">
      <c r="J796" s="955"/>
      <c r="K796" s="955"/>
      <c r="L796" s="955"/>
      <c r="M796" s="955"/>
    </row>
    <row r="797" spans="10:13">
      <c r="J797" s="955"/>
      <c r="K797" s="955"/>
      <c r="L797" s="955"/>
      <c r="M797" s="955"/>
    </row>
    <row r="798" spans="10:13">
      <c r="J798" s="955"/>
      <c r="K798" s="955"/>
      <c r="L798" s="955"/>
      <c r="M798" s="955"/>
    </row>
    <row r="799" spans="10:13">
      <c r="J799" s="955"/>
      <c r="K799" s="955"/>
      <c r="L799" s="955"/>
      <c r="M799" s="955"/>
    </row>
    <row r="800" spans="10:13">
      <c r="J800" s="955"/>
      <c r="K800" s="955"/>
      <c r="L800" s="955"/>
      <c r="M800" s="955"/>
    </row>
    <row r="801" spans="10:13">
      <c r="J801" s="955"/>
      <c r="K801" s="955"/>
      <c r="L801" s="955"/>
      <c r="M801" s="955"/>
    </row>
    <row r="802" spans="10:13">
      <c r="J802" s="955"/>
      <c r="K802" s="955"/>
      <c r="L802" s="955"/>
      <c r="M802" s="955"/>
    </row>
    <row r="803" spans="10:13">
      <c r="J803" s="955"/>
      <c r="K803" s="955"/>
      <c r="L803" s="955"/>
      <c r="M803" s="955"/>
    </row>
    <row r="804" spans="10:13">
      <c r="J804" s="955"/>
      <c r="K804" s="955"/>
      <c r="L804" s="955"/>
      <c r="M804" s="955"/>
    </row>
    <row r="805" spans="10:13">
      <c r="J805" s="955"/>
      <c r="K805" s="955"/>
      <c r="L805" s="955"/>
      <c r="M805" s="955"/>
    </row>
    <row r="806" spans="10:13">
      <c r="J806" s="955"/>
      <c r="K806" s="955"/>
      <c r="L806" s="955"/>
      <c r="M806" s="955"/>
    </row>
    <row r="807" spans="10:13">
      <c r="J807" s="955"/>
      <c r="K807" s="955"/>
      <c r="L807" s="955"/>
      <c r="M807" s="955"/>
    </row>
    <row r="808" spans="10:13">
      <c r="J808" s="955"/>
      <c r="K808" s="955"/>
      <c r="L808" s="955"/>
      <c r="M808" s="955"/>
    </row>
    <row r="809" spans="10:13">
      <c r="J809" s="955"/>
      <c r="K809" s="955"/>
      <c r="L809" s="955"/>
      <c r="M809" s="955"/>
    </row>
    <row r="810" spans="10:13">
      <c r="J810" s="955"/>
      <c r="K810" s="955"/>
      <c r="L810" s="955"/>
      <c r="M810" s="955"/>
    </row>
    <row r="811" spans="10:13">
      <c r="J811" s="955"/>
      <c r="K811" s="955"/>
      <c r="L811" s="955"/>
      <c r="M811" s="955"/>
    </row>
    <row r="812" spans="10:13">
      <c r="J812" s="955"/>
      <c r="K812" s="955"/>
      <c r="L812" s="955"/>
      <c r="M812" s="955"/>
    </row>
    <row r="813" spans="10:13">
      <c r="J813" s="955"/>
      <c r="K813" s="955"/>
      <c r="L813" s="955"/>
      <c r="M813" s="955"/>
    </row>
    <row r="814" spans="10:13">
      <c r="J814" s="955"/>
      <c r="K814" s="955"/>
      <c r="L814" s="955"/>
      <c r="M814" s="955"/>
    </row>
    <row r="815" spans="10:13">
      <c r="J815" s="955"/>
      <c r="K815" s="955"/>
      <c r="L815" s="955"/>
      <c r="M815" s="955"/>
    </row>
    <row r="816" spans="10:13">
      <c r="J816" s="955"/>
      <c r="K816" s="955"/>
      <c r="L816" s="955"/>
      <c r="M816" s="955"/>
    </row>
    <row r="817" spans="10:13">
      <c r="J817" s="955"/>
      <c r="K817" s="955"/>
      <c r="L817" s="955"/>
      <c r="M817" s="955"/>
    </row>
    <row r="818" spans="10:13">
      <c r="J818" s="955"/>
      <c r="K818" s="955"/>
      <c r="L818" s="955"/>
      <c r="M818" s="955"/>
    </row>
    <row r="819" spans="10:13">
      <c r="J819" s="955"/>
      <c r="K819" s="955"/>
      <c r="L819" s="955"/>
      <c r="M819" s="955"/>
    </row>
    <row r="820" spans="10:13">
      <c r="J820" s="955"/>
      <c r="K820" s="955"/>
      <c r="L820" s="955"/>
      <c r="M820" s="955"/>
    </row>
    <row r="821" spans="10:13">
      <c r="J821" s="955"/>
      <c r="K821" s="955"/>
      <c r="L821" s="955"/>
      <c r="M821" s="955"/>
    </row>
    <row r="822" spans="10:13">
      <c r="J822" s="955"/>
      <c r="K822" s="955"/>
      <c r="L822" s="955"/>
      <c r="M822" s="955"/>
    </row>
    <row r="823" spans="10:13">
      <c r="J823" s="955"/>
      <c r="K823" s="955"/>
      <c r="L823" s="955"/>
      <c r="M823" s="955"/>
    </row>
    <row r="824" spans="10:13">
      <c r="J824" s="955"/>
      <c r="K824" s="955"/>
      <c r="L824" s="955"/>
      <c r="M824" s="955"/>
    </row>
    <row r="825" spans="10:13">
      <c r="J825" s="955"/>
      <c r="K825" s="955"/>
      <c r="L825" s="955"/>
      <c r="M825" s="955"/>
    </row>
    <row r="826" spans="10:13">
      <c r="J826" s="955"/>
      <c r="K826" s="955"/>
      <c r="L826" s="955"/>
      <c r="M826" s="955"/>
    </row>
    <row r="827" spans="10:13">
      <c r="J827" s="955"/>
      <c r="K827" s="955"/>
      <c r="L827" s="955"/>
      <c r="M827" s="955"/>
    </row>
    <row r="828" spans="10:13">
      <c r="J828" s="955"/>
      <c r="K828" s="955"/>
      <c r="L828" s="955"/>
      <c r="M828" s="955"/>
    </row>
    <row r="829" spans="10:13">
      <c r="J829" s="955"/>
      <c r="K829" s="955"/>
      <c r="L829" s="955"/>
      <c r="M829" s="955"/>
    </row>
    <row r="830" spans="10:13">
      <c r="J830" s="955"/>
      <c r="K830" s="955"/>
      <c r="L830" s="955"/>
      <c r="M830" s="955"/>
    </row>
    <row r="831" spans="10:13">
      <c r="J831" s="955"/>
      <c r="K831" s="955"/>
      <c r="L831" s="955"/>
      <c r="M831" s="955"/>
    </row>
    <row r="832" spans="10:13">
      <c r="J832" s="955"/>
      <c r="K832" s="955"/>
      <c r="L832" s="955"/>
      <c r="M832" s="955"/>
    </row>
    <row r="833" spans="10:13">
      <c r="J833" s="955"/>
      <c r="K833" s="955"/>
      <c r="L833" s="955"/>
      <c r="M833" s="955"/>
    </row>
    <row r="834" spans="10:13">
      <c r="J834" s="955"/>
      <c r="K834" s="955"/>
      <c r="L834" s="955"/>
      <c r="M834" s="955"/>
    </row>
    <row r="835" spans="10:13">
      <c r="J835" s="955"/>
      <c r="K835" s="955"/>
      <c r="L835" s="955"/>
      <c r="M835" s="955"/>
    </row>
    <row r="836" spans="10:13">
      <c r="J836" s="955"/>
      <c r="K836" s="955"/>
      <c r="L836" s="955"/>
      <c r="M836" s="955"/>
    </row>
    <row r="837" spans="10:13">
      <c r="J837" s="955"/>
      <c r="K837" s="955"/>
      <c r="L837" s="955"/>
      <c r="M837" s="955"/>
    </row>
    <row r="838" spans="10:13">
      <c r="J838" s="955"/>
      <c r="K838" s="955"/>
      <c r="L838" s="955"/>
      <c r="M838" s="955"/>
    </row>
    <row r="839" spans="10:13">
      <c r="J839" s="955"/>
      <c r="K839" s="955"/>
      <c r="L839" s="955"/>
      <c r="M839" s="955"/>
    </row>
    <row r="840" spans="10:13">
      <c r="J840" s="955"/>
      <c r="K840" s="955"/>
      <c r="L840" s="955"/>
      <c r="M840" s="955"/>
    </row>
    <row r="841" spans="10:13">
      <c r="J841" s="955"/>
      <c r="K841" s="955"/>
      <c r="L841" s="955"/>
      <c r="M841" s="955"/>
    </row>
    <row r="842" spans="10:13">
      <c r="J842" s="955"/>
      <c r="K842" s="955"/>
      <c r="L842" s="955"/>
      <c r="M842" s="955"/>
    </row>
    <row r="843" spans="10:13">
      <c r="J843" s="955"/>
      <c r="K843" s="955"/>
      <c r="L843" s="955"/>
      <c r="M843" s="955"/>
    </row>
    <row r="844" spans="10:13">
      <c r="J844" s="955"/>
      <c r="K844" s="955"/>
      <c r="L844" s="955"/>
      <c r="M844" s="955"/>
    </row>
    <row r="845" spans="10:13">
      <c r="J845" s="955"/>
      <c r="K845" s="955"/>
      <c r="L845" s="955"/>
      <c r="M845" s="955"/>
    </row>
    <row r="846" spans="10:13">
      <c r="J846" s="955"/>
      <c r="K846" s="955"/>
      <c r="L846" s="955"/>
      <c r="M846" s="955"/>
    </row>
    <row r="847" spans="10:13">
      <c r="J847" s="955"/>
      <c r="K847" s="955"/>
      <c r="L847" s="955"/>
      <c r="M847" s="955"/>
    </row>
    <row r="848" spans="10:13">
      <c r="J848" s="955"/>
      <c r="K848" s="955"/>
      <c r="L848" s="955"/>
      <c r="M848" s="955"/>
    </row>
    <row r="849" spans="10:13">
      <c r="J849" s="955"/>
      <c r="K849" s="955"/>
      <c r="L849" s="955"/>
      <c r="M849" s="955"/>
    </row>
    <row r="850" spans="10:13">
      <c r="J850" s="955"/>
      <c r="K850" s="955"/>
      <c r="L850" s="955"/>
      <c r="M850" s="955"/>
    </row>
    <row r="851" spans="10:13">
      <c r="J851" s="955"/>
      <c r="K851" s="955"/>
      <c r="L851" s="955"/>
      <c r="M851" s="955"/>
    </row>
    <row r="852" spans="10:13">
      <c r="J852" s="955"/>
      <c r="K852" s="955"/>
      <c r="L852" s="955"/>
      <c r="M852" s="955"/>
    </row>
    <row r="853" spans="10:13">
      <c r="J853" s="955"/>
      <c r="K853" s="955"/>
      <c r="L853" s="955"/>
      <c r="M853" s="955"/>
    </row>
    <row r="854" spans="10:13">
      <c r="J854" s="955"/>
      <c r="K854" s="955"/>
      <c r="L854" s="955"/>
      <c r="M854" s="955"/>
    </row>
    <row r="855" spans="10:13">
      <c r="J855" s="955"/>
      <c r="K855" s="955"/>
      <c r="L855" s="955"/>
      <c r="M855" s="955"/>
    </row>
    <row r="856" spans="10:13">
      <c r="J856" s="955"/>
      <c r="K856" s="955"/>
      <c r="L856" s="955"/>
      <c r="M856" s="955"/>
    </row>
    <row r="857" spans="10:13">
      <c r="J857" s="955"/>
      <c r="K857" s="955"/>
      <c r="L857" s="955"/>
      <c r="M857" s="955"/>
    </row>
    <row r="858" spans="10:13">
      <c r="J858" s="955"/>
      <c r="K858" s="955"/>
      <c r="L858" s="955"/>
      <c r="M858" s="955"/>
    </row>
    <row r="859" spans="10:13">
      <c r="J859" s="955"/>
      <c r="K859" s="955"/>
      <c r="L859" s="955"/>
      <c r="M859" s="955"/>
    </row>
    <row r="860" spans="10:13">
      <c r="J860" s="955"/>
      <c r="K860" s="955"/>
      <c r="L860" s="955"/>
      <c r="M860" s="955"/>
    </row>
    <row r="861" spans="10:13">
      <c r="J861" s="955"/>
      <c r="K861" s="955"/>
      <c r="L861" s="955"/>
      <c r="M861" s="955"/>
    </row>
    <row r="862" spans="10:13">
      <c r="J862" s="955"/>
      <c r="K862" s="955"/>
      <c r="L862" s="955"/>
      <c r="M862" s="955"/>
    </row>
    <row r="863" spans="10:13">
      <c r="J863" s="955"/>
      <c r="K863" s="955"/>
      <c r="L863" s="955"/>
      <c r="M863" s="955"/>
    </row>
    <row r="864" spans="10:13">
      <c r="J864" s="955"/>
      <c r="K864" s="955"/>
      <c r="L864" s="955"/>
      <c r="M864" s="955"/>
    </row>
    <row r="865" spans="10:13">
      <c r="J865" s="955"/>
      <c r="K865" s="955"/>
      <c r="L865" s="955"/>
      <c r="M865" s="955"/>
    </row>
    <row r="866" spans="10:13">
      <c r="J866" s="955"/>
      <c r="K866" s="955"/>
      <c r="L866" s="955"/>
      <c r="M866" s="955"/>
    </row>
    <row r="867" spans="10:13">
      <c r="J867" s="955"/>
      <c r="K867" s="955"/>
      <c r="L867" s="955"/>
      <c r="M867" s="955"/>
    </row>
    <row r="868" spans="10:13">
      <c r="J868" s="955"/>
      <c r="K868" s="955"/>
      <c r="L868" s="955"/>
      <c r="M868" s="955"/>
    </row>
    <row r="869" spans="10:13">
      <c r="J869" s="955"/>
      <c r="K869" s="955"/>
      <c r="L869" s="955"/>
      <c r="M869" s="955"/>
    </row>
    <row r="870" spans="10:13">
      <c r="J870" s="955"/>
      <c r="K870" s="955"/>
      <c r="L870" s="955"/>
      <c r="M870" s="955"/>
    </row>
    <row r="871" spans="10:13">
      <c r="J871" s="955"/>
      <c r="K871" s="955"/>
      <c r="L871" s="955"/>
      <c r="M871" s="955"/>
    </row>
    <row r="872" spans="10:13">
      <c r="J872" s="955"/>
      <c r="K872" s="955"/>
      <c r="L872" s="955"/>
      <c r="M872" s="955"/>
    </row>
    <row r="873" spans="10:13">
      <c r="J873" s="955"/>
      <c r="K873" s="955"/>
      <c r="L873" s="955"/>
      <c r="M873" s="955"/>
    </row>
    <row r="874" spans="10:13">
      <c r="J874" s="955"/>
      <c r="K874" s="955"/>
      <c r="L874" s="955"/>
      <c r="M874" s="955"/>
    </row>
    <row r="875" spans="10:13">
      <c r="J875" s="955"/>
      <c r="K875" s="955"/>
      <c r="L875" s="955"/>
      <c r="M875" s="955"/>
    </row>
    <row r="876" spans="10:13">
      <c r="J876" s="955"/>
      <c r="K876" s="955"/>
      <c r="L876" s="955"/>
      <c r="M876" s="955"/>
    </row>
    <row r="877" spans="10:13">
      <c r="J877" s="955"/>
      <c r="K877" s="955"/>
      <c r="L877" s="955"/>
      <c r="M877" s="955"/>
    </row>
    <row r="878" spans="10:13">
      <c r="J878" s="955"/>
      <c r="K878" s="955"/>
      <c r="L878" s="955"/>
      <c r="M878" s="955"/>
    </row>
    <row r="879" spans="10:13">
      <c r="J879" s="955"/>
      <c r="K879" s="955"/>
      <c r="L879" s="955"/>
      <c r="M879" s="955"/>
    </row>
    <row r="880" spans="10:13">
      <c r="J880" s="955"/>
      <c r="K880" s="955"/>
      <c r="L880" s="955"/>
      <c r="M880" s="955"/>
    </row>
    <row r="881" spans="10:13">
      <c r="J881" s="955"/>
      <c r="K881" s="955"/>
      <c r="L881" s="955"/>
      <c r="M881" s="955"/>
    </row>
    <row r="882" spans="10:13">
      <c r="J882" s="955"/>
      <c r="K882" s="955"/>
      <c r="L882" s="955"/>
      <c r="M882" s="955"/>
    </row>
    <row r="883" spans="10:13">
      <c r="J883" s="955"/>
      <c r="K883" s="955"/>
      <c r="L883" s="955"/>
      <c r="M883" s="955"/>
    </row>
    <row r="884" spans="10:13">
      <c r="J884" s="955"/>
      <c r="K884" s="955"/>
      <c r="L884" s="955"/>
      <c r="M884" s="955"/>
    </row>
    <row r="885" spans="10:13">
      <c r="J885" s="955"/>
      <c r="K885" s="955"/>
      <c r="L885" s="955"/>
      <c r="M885" s="955"/>
    </row>
    <row r="886" spans="10:13">
      <c r="J886" s="955"/>
      <c r="K886" s="955"/>
      <c r="L886" s="955"/>
      <c r="M886" s="955"/>
    </row>
    <row r="887" spans="10:13">
      <c r="J887" s="955"/>
      <c r="K887" s="955"/>
      <c r="L887" s="955"/>
      <c r="M887" s="955"/>
    </row>
    <row r="888" spans="10:13">
      <c r="J888" s="955"/>
      <c r="K888" s="955"/>
      <c r="L888" s="955"/>
      <c r="M888" s="955"/>
    </row>
    <row r="889" spans="10:13">
      <c r="J889" s="955"/>
      <c r="K889" s="955"/>
      <c r="L889" s="955"/>
      <c r="M889" s="955"/>
    </row>
    <row r="890" spans="10:13">
      <c r="J890" s="955"/>
      <c r="K890" s="955"/>
      <c r="L890" s="955"/>
      <c r="M890" s="955"/>
    </row>
    <row r="891" spans="10:13">
      <c r="J891" s="955"/>
      <c r="K891" s="955"/>
      <c r="L891" s="955"/>
      <c r="M891" s="955"/>
    </row>
    <row r="892" spans="10:13">
      <c r="J892" s="955"/>
      <c r="K892" s="955"/>
      <c r="L892" s="955"/>
      <c r="M892" s="955"/>
    </row>
    <row r="893" spans="10:13">
      <c r="J893" s="955"/>
      <c r="K893" s="955"/>
      <c r="L893" s="955"/>
      <c r="M893" s="955"/>
    </row>
    <row r="894" spans="10:13">
      <c r="J894" s="955"/>
      <c r="K894" s="955"/>
      <c r="L894" s="955"/>
      <c r="M894" s="955"/>
    </row>
    <row r="895" spans="10:13">
      <c r="J895" s="955"/>
      <c r="K895" s="955"/>
      <c r="L895" s="955"/>
      <c r="M895" s="955"/>
    </row>
    <row r="896" spans="10:13">
      <c r="J896" s="955"/>
      <c r="K896" s="955"/>
      <c r="L896" s="955"/>
      <c r="M896" s="955"/>
    </row>
    <row r="897" spans="10:13">
      <c r="J897" s="955"/>
      <c r="K897" s="955"/>
      <c r="L897" s="955"/>
      <c r="M897" s="955"/>
    </row>
    <row r="898" spans="10:13">
      <c r="J898" s="955"/>
      <c r="K898" s="955"/>
      <c r="L898" s="955"/>
      <c r="M898" s="955"/>
    </row>
    <row r="899" spans="10:13">
      <c r="J899" s="955"/>
      <c r="K899" s="955"/>
      <c r="L899" s="955"/>
      <c r="M899" s="955"/>
    </row>
    <row r="900" spans="10:13">
      <c r="J900" s="955"/>
      <c r="K900" s="955"/>
      <c r="L900" s="955"/>
      <c r="M900" s="955"/>
    </row>
    <row r="901" spans="10:13">
      <c r="J901" s="955"/>
      <c r="K901" s="955"/>
      <c r="L901" s="955"/>
      <c r="M901" s="955"/>
    </row>
    <row r="902" spans="10:13">
      <c r="J902" s="955"/>
      <c r="K902" s="955"/>
      <c r="L902" s="955"/>
      <c r="M902" s="955"/>
    </row>
    <row r="903" spans="10:13">
      <c r="J903" s="955"/>
      <c r="K903" s="955"/>
      <c r="L903" s="955"/>
      <c r="M903" s="955"/>
    </row>
    <row r="904" spans="10:13">
      <c r="J904" s="955"/>
      <c r="K904" s="955"/>
      <c r="L904" s="955"/>
      <c r="M904" s="955"/>
    </row>
    <row r="905" spans="10:13">
      <c r="J905" s="955"/>
      <c r="K905" s="955"/>
      <c r="L905" s="955"/>
      <c r="M905" s="955"/>
    </row>
    <row r="906" spans="10:13">
      <c r="J906" s="955"/>
      <c r="K906" s="955"/>
      <c r="L906" s="955"/>
      <c r="M906" s="955"/>
    </row>
    <row r="907" spans="10:13">
      <c r="J907" s="955"/>
      <c r="K907" s="955"/>
      <c r="L907" s="955"/>
      <c r="M907" s="955"/>
    </row>
    <row r="908" spans="10:13">
      <c r="J908" s="955"/>
      <c r="K908" s="955"/>
      <c r="L908" s="955"/>
      <c r="M908" s="955"/>
    </row>
    <row r="909" spans="10:13">
      <c r="J909" s="955"/>
      <c r="K909" s="955"/>
      <c r="L909" s="955"/>
      <c r="M909" s="955"/>
    </row>
    <row r="910" spans="10:13">
      <c r="J910" s="955"/>
      <c r="K910" s="955"/>
      <c r="L910" s="955"/>
      <c r="M910" s="955"/>
    </row>
    <row r="911" spans="10:13">
      <c r="J911" s="955"/>
      <c r="K911" s="955"/>
      <c r="L911" s="955"/>
      <c r="M911" s="955"/>
    </row>
    <row r="912" spans="10:13">
      <c r="J912" s="955"/>
      <c r="K912" s="955"/>
      <c r="L912" s="955"/>
      <c r="M912" s="955"/>
    </row>
    <row r="913" spans="10:13">
      <c r="J913" s="955"/>
      <c r="K913" s="955"/>
      <c r="L913" s="955"/>
      <c r="M913" s="955"/>
    </row>
    <row r="914" spans="10:13">
      <c r="J914" s="955"/>
      <c r="K914" s="955"/>
      <c r="L914" s="955"/>
      <c r="M914" s="955"/>
    </row>
    <row r="915" spans="10:13">
      <c r="J915" s="955"/>
      <c r="K915" s="955"/>
      <c r="L915" s="955"/>
      <c r="M915" s="955"/>
    </row>
    <row r="916" spans="10:13">
      <c r="J916" s="955"/>
      <c r="K916" s="955"/>
      <c r="L916" s="955"/>
      <c r="M916" s="955"/>
    </row>
    <row r="917" spans="10:13">
      <c r="J917" s="955"/>
      <c r="K917" s="955"/>
      <c r="L917" s="955"/>
      <c r="M917" s="955"/>
    </row>
    <row r="918" spans="10:13">
      <c r="J918" s="955"/>
      <c r="K918" s="955"/>
      <c r="L918" s="955"/>
      <c r="M918" s="955"/>
    </row>
    <row r="919" spans="10:13">
      <c r="J919" s="955"/>
      <c r="K919" s="955"/>
      <c r="L919" s="955"/>
      <c r="M919" s="955"/>
    </row>
    <row r="920" spans="10:13">
      <c r="J920" s="955"/>
      <c r="K920" s="955"/>
      <c r="L920" s="955"/>
      <c r="M920" s="955"/>
    </row>
    <row r="921" spans="10:13">
      <c r="J921" s="955"/>
      <c r="K921" s="955"/>
      <c r="L921" s="955"/>
      <c r="M921" s="955"/>
    </row>
    <row r="922" spans="10:13">
      <c r="J922" s="955"/>
      <c r="K922" s="955"/>
      <c r="L922" s="955"/>
      <c r="M922" s="955"/>
    </row>
    <row r="923" spans="10:13">
      <c r="J923" s="955"/>
      <c r="K923" s="955"/>
      <c r="L923" s="955"/>
      <c r="M923" s="955"/>
    </row>
    <row r="924" spans="10:13">
      <c r="J924" s="955"/>
      <c r="K924" s="955"/>
      <c r="L924" s="955"/>
      <c r="M924" s="955"/>
    </row>
    <row r="925" spans="10:13">
      <c r="J925" s="955"/>
      <c r="K925" s="955"/>
      <c r="L925" s="955"/>
      <c r="M925" s="955"/>
    </row>
    <row r="926" spans="10:13">
      <c r="J926" s="955"/>
      <c r="K926" s="955"/>
      <c r="L926" s="955"/>
      <c r="M926" s="955"/>
    </row>
    <row r="927" spans="10:13">
      <c r="J927" s="955"/>
      <c r="K927" s="955"/>
      <c r="L927" s="955"/>
      <c r="M927" s="955"/>
    </row>
    <row r="928" spans="10:13">
      <c r="J928" s="955"/>
      <c r="K928" s="955"/>
      <c r="L928" s="955"/>
      <c r="M928" s="955"/>
    </row>
    <row r="929" spans="10:13">
      <c r="J929" s="955"/>
      <c r="K929" s="955"/>
      <c r="L929" s="955"/>
      <c r="M929" s="955"/>
    </row>
    <row r="930" spans="10:13">
      <c r="J930" s="955"/>
      <c r="K930" s="955"/>
      <c r="L930" s="955"/>
      <c r="M930" s="955"/>
    </row>
    <row r="931" spans="10:13">
      <c r="J931" s="955"/>
      <c r="K931" s="955"/>
      <c r="L931" s="955"/>
      <c r="M931" s="955"/>
    </row>
    <row r="932" spans="10:13">
      <c r="J932" s="955"/>
      <c r="K932" s="955"/>
      <c r="L932" s="955"/>
      <c r="M932" s="955"/>
    </row>
    <row r="933" spans="10:13">
      <c r="J933" s="955"/>
      <c r="K933" s="955"/>
      <c r="L933" s="955"/>
      <c r="M933" s="955"/>
    </row>
    <row r="934" spans="10:13">
      <c r="J934" s="955"/>
      <c r="K934" s="955"/>
      <c r="L934" s="955"/>
      <c r="M934" s="955"/>
    </row>
    <row r="935" spans="10:13">
      <c r="J935" s="955"/>
      <c r="K935" s="955"/>
      <c r="L935" s="955"/>
      <c r="M935" s="955"/>
    </row>
    <row r="936" spans="10:13">
      <c r="J936" s="955"/>
      <c r="K936" s="955"/>
      <c r="L936" s="955"/>
      <c r="M936" s="955"/>
    </row>
    <row r="937" spans="10:13">
      <c r="J937" s="955"/>
      <c r="K937" s="955"/>
      <c r="L937" s="955"/>
      <c r="M937" s="955"/>
    </row>
    <row r="938" spans="10:13">
      <c r="J938" s="955"/>
      <c r="K938" s="955"/>
      <c r="L938" s="955"/>
      <c r="M938" s="955"/>
    </row>
    <row r="939" spans="10:13">
      <c r="J939" s="955"/>
      <c r="K939" s="955"/>
      <c r="L939" s="955"/>
      <c r="M939" s="955"/>
    </row>
    <row r="940" spans="10:13">
      <c r="J940" s="955"/>
      <c r="K940" s="955"/>
      <c r="L940" s="955"/>
      <c r="M940" s="955"/>
    </row>
    <row r="941" spans="10:13">
      <c r="J941" s="955"/>
      <c r="K941" s="955"/>
      <c r="L941" s="955"/>
      <c r="M941" s="955"/>
    </row>
    <row r="942" spans="10:13">
      <c r="J942" s="955"/>
      <c r="K942" s="955"/>
      <c r="L942" s="955"/>
      <c r="M942" s="955"/>
    </row>
    <row r="943" spans="10:13">
      <c r="J943" s="955"/>
      <c r="K943" s="955"/>
      <c r="L943" s="955"/>
      <c r="M943" s="955"/>
    </row>
    <row r="944" spans="10:13">
      <c r="J944" s="955"/>
      <c r="K944" s="955"/>
      <c r="L944" s="955"/>
      <c r="M944" s="955"/>
    </row>
    <row r="945" spans="10:13">
      <c r="J945" s="955"/>
      <c r="K945" s="955"/>
      <c r="L945" s="955"/>
      <c r="M945" s="955"/>
    </row>
    <row r="946" spans="10:13">
      <c r="J946" s="955"/>
      <c r="K946" s="955"/>
      <c r="L946" s="955"/>
      <c r="M946" s="955"/>
    </row>
    <row r="947" spans="10:13">
      <c r="J947" s="955"/>
      <c r="K947" s="955"/>
      <c r="L947" s="955"/>
      <c r="M947" s="955"/>
    </row>
    <row r="948" spans="10:13">
      <c r="J948" s="955"/>
      <c r="K948" s="955"/>
      <c r="L948" s="955"/>
      <c r="M948" s="955"/>
    </row>
    <row r="949" spans="10:13">
      <c r="J949" s="955"/>
      <c r="K949" s="955"/>
      <c r="L949" s="955"/>
      <c r="M949" s="955"/>
    </row>
    <row r="950" spans="10:13">
      <c r="J950" s="955"/>
      <c r="K950" s="955"/>
      <c r="L950" s="955"/>
      <c r="M950" s="955"/>
    </row>
    <row r="951" spans="10:13">
      <c r="J951" s="955"/>
      <c r="K951" s="955"/>
      <c r="L951" s="955"/>
      <c r="M951" s="955"/>
    </row>
    <row r="952" spans="10:13">
      <c r="J952" s="955"/>
      <c r="K952" s="955"/>
      <c r="L952" s="955"/>
      <c r="M952" s="955"/>
    </row>
    <row r="953" spans="10:13">
      <c r="J953" s="955"/>
      <c r="K953" s="955"/>
      <c r="L953" s="955"/>
      <c r="M953" s="955"/>
    </row>
    <row r="954" spans="10:13">
      <c r="J954" s="955"/>
      <c r="K954" s="955"/>
      <c r="L954" s="955"/>
      <c r="M954" s="955"/>
    </row>
    <row r="955" spans="10:13">
      <c r="J955" s="955"/>
      <c r="K955" s="955"/>
      <c r="L955" s="955"/>
      <c r="M955" s="955"/>
    </row>
    <row r="956" spans="10:13">
      <c r="J956" s="955"/>
      <c r="K956" s="955"/>
      <c r="L956" s="955"/>
      <c r="M956" s="955"/>
    </row>
    <row r="957" spans="10:13">
      <c r="J957" s="955"/>
      <c r="K957" s="955"/>
      <c r="L957" s="955"/>
      <c r="M957" s="955"/>
    </row>
    <row r="958" spans="10:13">
      <c r="J958" s="955"/>
      <c r="K958" s="955"/>
      <c r="L958" s="955"/>
      <c r="M958" s="955"/>
    </row>
    <row r="959" spans="10:13">
      <c r="J959" s="955"/>
      <c r="K959" s="955"/>
      <c r="L959" s="955"/>
      <c r="M959" s="955"/>
    </row>
    <row r="960" spans="10:13">
      <c r="J960" s="955"/>
      <c r="K960" s="955"/>
      <c r="L960" s="955"/>
      <c r="M960" s="955"/>
    </row>
    <row r="961" spans="10:13">
      <c r="J961" s="955"/>
      <c r="K961" s="955"/>
      <c r="L961" s="955"/>
      <c r="M961" s="955"/>
    </row>
    <row r="962" spans="10:13">
      <c r="J962" s="955"/>
      <c r="K962" s="955"/>
      <c r="L962" s="955"/>
      <c r="M962" s="955"/>
    </row>
    <row r="963" spans="10:13">
      <c r="J963" s="955"/>
      <c r="K963" s="955"/>
      <c r="L963" s="955"/>
      <c r="M963" s="955"/>
    </row>
    <row r="964" spans="10:13">
      <c r="J964" s="955"/>
      <c r="K964" s="955"/>
      <c r="L964" s="955"/>
      <c r="M964" s="955"/>
    </row>
    <row r="965" spans="10:13">
      <c r="J965" s="955"/>
      <c r="K965" s="955"/>
      <c r="L965" s="955"/>
      <c r="M965" s="955"/>
    </row>
    <row r="966" spans="10:13">
      <c r="J966" s="955"/>
      <c r="K966" s="955"/>
      <c r="L966" s="955"/>
      <c r="M966" s="955"/>
    </row>
    <row r="967" spans="10:13">
      <c r="J967" s="955"/>
      <c r="K967" s="955"/>
      <c r="L967" s="955"/>
      <c r="M967" s="955"/>
    </row>
    <row r="968" spans="10:13">
      <c r="J968" s="955"/>
      <c r="K968" s="955"/>
      <c r="L968" s="955"/>
      <c r="M968" s="955"/>
    </row>
    <row r="969" spans="10:13">
      <c r="J969" s="955"/>
      <c r="K969" s="955"/>
      <c r="L969" s="955"/>
      <c r="M969" s="955"/>
    </row>
    <row r="970" spans="10:13">
      <c r="J970" s="955"/>
      <c r="K970" s="955"/>
      <c r="L970" s="955"/>
      <c r="M970" s="955"/>
    </row>
    <row r="971" spans="10:13">
      <c r="J971" s="955"/>
      <c r="K971" s="955"/>
      <c r="L971" s="955"/>
      <c r="M971" s="955"/>
    </row>
    <row r="972" spans="10:13">
      <c r="J972" s="955"/>
      <c r="K972" s="955"/>
      <c r="L972" s="955"/>
      <c r="M972" s="955"/>
    </row>
    <row r="973" spans="10:13">
      <c r="J973" s="955"/>
      <c r="K973" s="955"/>
      <c r="L973" s="955"/>
      <c r="M973" s="955"/>
    </row>
    <row r="974" spans="10:13">
      <c r="J974" s="955"/>
      <c r="K974" s="955"/>
      <c r="L974" s="955"/>
      <c r="M974" s="955"/>
    </row>
    <row r="975" spans="10:13">
      <c r="J975" s="955"/>
      <c r="K975" s="955"/>
      <c r="L975" s="955"/>
      <c r="M975" s="955"/>
    </row>
    <row r="976" spans="10:13">
      <c r="J976" s="955"/>
      <c r="K976" s="955"/>
      <c r="L976" s="955"/>
      <c r="M976" s="955"/>
    </row>
    <row r="977" spans="10:13">
      <c r="J977" s="955"/>
      <c r="K977" s="955"/>
      <c r="L977" s="955"/>
      <c r="M977" s="955"/>
    </row>
    <row r="978" spans="10:13">
      <c r="J978" s="955"/>
      <c r="K978" s="955"/>
      <c r="L978" s="955"/>
      <c r="M978" s="955"/>
    </row>
    <row r="979" spans="10:13">
      <c r="J979" s="955"/>
      <c r="K979" s="955"/>
      <c r="L979" s="955"/>
      <c r="M979" s="955"/>
    </row>
    <row r="980" spans="10:13">
      <c r="J980" s="955"/>
      <c r="K980" s="955"/>
      <c r="L980" s="955"/>
      <c r="M980" s="955"/>
    </row>
    <row r="981" spans="10:13">
      <c r="J981" s="955"/>
      <c r="K981" s="955"/>
      <c r="L981" s="955"/>
      <c r="M981" s="955"/>
    </row>
    <row r="982" spans="10:13">
      <c r="J982" s="955"/>
      <c r="K982" s="955"/>
      <c r="L982" s="955"/>
      <c r="M982" s="955"/>
    </row>
    <row r="983" spans="10:13">
      <c r="J983" s="955"/>
      <c r="K983" s="955"/>
      <c r="L983" s="955"/>
      <c r="M983" s="955"/>
    </row>
    <row r="984" spans="10:13">
      <c r="J984" s="955"/>
      <c r="K984" s="955"/>
      <c r="L984" s="955"/>
      <c r="M984" s="955"/>
    </row>
    <row r="985" spans="10:13">
      <c r="J985" s="955"/>
      <c r="K985" s="955"/>
      <c r="L985" s="955"/>
      <c r="M985" s="955"/>
    </row>
    <row r="986" spans="10:13">
      <c r="J986" s="955"/>
      <c r="K986" s="955"/>
      <c r="L986" s="955"/>
      <c r="M986" s="955"/>
    </row>
    <row r="987" spans="10:13">
      <c r="J987" s="955"/>
      <c r="K987" s="955"/>
      <c r="L987" s="955"/>
      <c r="M987" s="955"/>
    </row>
    <row r="988" spans="10:13">
      <c r="J988" s="955"/>
      <c r="K988" s="955"/>
      <c r="L988" s="955"/>
      <c r="M988" s="955"/>
    </row>
    <row r="989" spans="10:13">
      <c r="J989" s="955"/>
      <c r="K989" s="955"/>
      <c r="L989" s="955"/>
      <c r="M989" s="955"/>
    </row>
    <row r="990" spans="10:13">
      <c r="J990" s="955"/>
      <c r="K990" s="955"/>
      <c r="L990" s="955"/>
      <c r="M990" s="955"/>
    </row>
    <row r="991" spans="10:13">
      <c r="J991" s="955"/>
      <c r="K991" s="955"/>
      <c r="L991" s="955"/>
      <c r="M991" s="955"/>
    </row>
    <row r="992" spans="10:13">
      <c r="J992" s="955"/>
      <c r="K992" s="955"/>
      <c r="L992" s="955"/>
      <c r="M992" s="955"/>
    </row>
    <row r="993" spans="10:13">
      <c r="J993" s="955"/>
      <c r="K993" s="955"/>
      <c r="L993" s="955"/>
      <c r="M993" s="955"/>
    </row>
    <row r="994" spans="10:13">
      <c r="J994" s="955"/>
      <c r="K994" s="955"/>
      <c r="L994" s="955"/>
      <c r="M994" s="955"/>
    </row>
    <row r="995" spans="10:13">
      <c r="J995" s="955"/>
      <c r="K995" s="955"/>
      <c r="L995" s="955"/>
      <c r="M995" s="955"/>
    </row>
    <row r="996" spans="10:13">
      <c r="J996" s="955"/>
      <c r="K996" s="955"/>
      <c r="L996" s="955"/>
      <c r="M996" s="955"/>
    </row>
    <row r="997" spans="10:13">
      <c r="J997" s="955"/>
      <c r="K997" s="955"/>
      <c r="L997" s="955"/>
      <c r="M997" s="955"/>
    </row>
    <row r="998" spans="10:13">
      <c r="J998" s="955"/>
      <c r="K998" s="955"/>
      <c r="L998" s="955"/>
      <c r="M998" s="955"/>
    </row>
    <row r="999" spans="10:13">
      <c r="J999" s="955"/>
      <c r="K999" s="955"/>
      <c r="L999" s="955"/>
      <c r="M999" s="955"/>
    </row>
    <row r="1000" spans="10:13">
      <c r="J1000" s="955"/>
      <c r="K1000" s="955"/>
      <c r="L1000" s="955"/>
      <c r="M1000" s="955"/>
    </row>
    <row r="1001" spans="10:13">
      <c r="J1001" s="955"/>
      <c r="K1001" s="955"/>
      <c r="L1001" s="955"/>
      <c r="M1001" s="955"/>
    </row>
    <row r="1002" spans="10:13">
      <c r="J1002" s="955"/>
      <c r="K1002" s="955"/>
      <c r="L1002" s="955"/>
      <c r="M1002" s="955"/>
    </row>
    <row r="1003" spans="10:13">
      <c r="J1003" s="955"/>
      <c r="K1003" s="955"/>
      <c r="L1003" s="955"/>
      <c r="M1003" s="955"/>
    </row>
    <row r="1004" spans="10:13">
      <c r="J1004" s="955"/>
      <c r="K1004" s="955"/>
      <c r="L1004" s="955"/>
      <c r="M1004" s="955"/>
    </row>
    <row r="1005" spans="10:13">
      <c r="J1005" s="955"/>
      <c r="K1005" s="955"/>
      <c r="L1005" s="955"/>
      <c r="M1005" s="955"/>
    </row>
    <row r="1006" spans="10:13">
      <c r="J1006" s="955"/>
      <c r="K1006" s="955"/>
      <c r="L1006" s="955"/>
      <c r="M1006" s="955"/>
    </row>
    <row r="1007" spans="10:13">
      <c r="J1007" s="955"/>
      <c r="K1007" s="955"/>
      <c r="L1007" s="955"/>
      <c r="M1007" s="955"/>
    </row>
    <row r="1008" spans="10:13">
      <c r="J1008" s="955"/>
      <c r="K1008" s="955"/>
      <c r="L1008" s="955"/>
      <c r="M1008" s="955"/>
    </row>
    <row r="1009" spans="10:13">
      <c r="J1009" s="955"/>
      <c r="K1009" s="955"/>
      <c r="L1009" s="955"/>
      <c r="M1009" s="955"/>
    </row>
    <row r="1010" spans="10:13">
      <c r="J1010" s="955"/>
      <c r="K1010" s="955"/>
      <c r="L1010" s="955"/>
      <c r="M1010" s="955"/>
    </row>
    <row r="1011" spans="10:13">
      <c r="J1011" s="955"/>
      <c r="K1011" s="955"/>
      <c r="L1011" s="955"/>
      <c r="M1011" s="955"/>
    </row>
    <row r="1012" spans="10:13">
      <c r="J1012" s="955"/>
      <c r="K1012" s="955"/>
      <c r="L1012" s="955"/>
      <c r="M1012" s="955"/>
    </row>
    <row r="1013" spans="10:13">
      <c r="J1013" s="955"/>
      <c r="K1013" s="955"/>
      <c r="L1013" s="955"/>
      <c r="M1013" s="955"/>
    </row>
    <row r="1014" spans="10:13">
      <c r="J1014" s="955"/>
      <c r="K1014" s="955"/>
      <c r="L1014" s="955"/>
      <c r="M1014" s="955"/>
    </row>
    <row r="1015" spans="10:13">
      <c r="J1015" s="955"/>
      <c r="K1015" s="955"/>
      <c r="L1015" s="955"/>
      <c r="M1015" s="955"/>
    </row>
    <row r="1016" spans="10:13">
      <c r="J1016" s="955"/>
      <c r="K1016" s="955"/>
      <c r="L1016" s="955"/>
      <c r="M1016" s="955"/>
    </row>
    <row r="1017" spans="10:13">
      <c r="J1017" s="955"/>
      <c r="K1017" s="955"/>
      <c r="L1017" s="955"/>
      <c r="M1017" s="955"/>
    </row>
    <row r="1018" spans="10:13">
      <c r="J1018" s="955"/>
      <c r="K1018" s="955"/>
      <c r="L1018" s="955"/>
      <c r="M1018" s="955"/>
    </row>
    <row r="1019" spans="10:13">
      <c r="J1019" s="955"/>
      <c r="K1019" s="955"/>
      <c r="L1019" s="955"/>
      <c r="M1019" s="955"/>
    </row>
    <row r="1020" spans="10:13">
      <c r="J1020" s="955"/>
      <c r="K1020" s="955"/>
      <c r="L1020" s="955"/>
      <c r="M1020" s="955"/>
    </row>
    <row r="1021" spans="10:13">
      <c r="J1021" s="955"/>
      <c r="K1021" s="955"/>
      <c r="L1021" s="955"/>
      <c r="M1021" s="955"/>
    </row>
    <row r="1022" spans="10:13">
      <c r="J1022" s="955"/>
      <c r="K1022" s="955"/>
      <c r="L1022" s="955"/>
      <c r="M1022" s="955"/>
    </row>
    <row r="1023" spans="10:13">
      <c r="J1023" s="955"/>
      <c r="K1023" s="955"/>
      <c r="L1023" s="955"/>
      <c r="M1023" s="955"/>
    </row>
    <row r="1024" spans="10:13">
      <c r="J1024" s="955"/>
      <c r="K1024" s="955"/>
      <c r="L1024" s="955"/>
      <c r="M1024" s="955"/>
    </row>
    <row r="1025" spans="10:13">
      <c r="J1025" s="955"/>
      <c r="K1025" s="955"/>
      <c r="L1025" s="955"/>
      <c r="M1025" s="955"/>
    </row>
    <row r="1026" spans="10:13">
      <c r="J1026" s="955"/>
      <c r="K1026" s="955"/>
      <c r="L1026" s="955"/>
      <c r="M1026" s="955"/>
    </row>
    <row r="1027" spans="10:13">
      <c r="J1027" s="955"/>
      <c r="K1027" s="955"/>
      <c r="L1027" s="955"/>
      <c r="M1027" s="955"/>
    </row>
    <row r="1028" spans="10:13">
      <c r="J1028" s="955"/>
      <c r="K1028" s="955"/>
      <c r="L1028" s="955"/>
      <c r="M1028" s="955"/>
    </row>
    <row r="1029" spans="10:13">
      <c r="J1029" s="955"/>
      <c r="K1029" s="955"/>
      <c r="L1029" s="955"/>
      <c r="M1029" s="955"/>
    </row>
    <row r="1030" spans="10:13">
      <c r="J1030" s="955"/>
      <c r="K1030" s="955"/>
      <c r="L1030" s="955"/>
      <c r="M1030" s="955"/>
    </row>
    <row r="1031" spans="10:13">
      <c r="J1031" s="955"/>
      <c r="K1031" s="955"/>
      <c r="L1031" s="955"/>
      <c r="M1031" s="955"/>
    </row>
    <row r="1032" spans="10:13">
      <c r="J1032" s="955"/>
      <c r="K1032" s="955"/>
      <c r="L1032" s="955"/>
      <c r="M1032" s="955"/>
    </row>
    <row r="1033" spans="10:13">
      <c r="J1033" s="955"/>
      <c r="K1033" s="955"/>
      <c r="L1033" s="955"/>
      <c r="M1033" s="955"/>
    </row>
    <row r="1034" spans="10:13">
      <c r="J1034" s="955"/>
      <c r="K1034" s="955"/>
      <c r="L1034" s="955"/>
      <c r="M1034" s="955"/>
    </row>
    <row r="1035" spans="10:13">
      <c r="J1035" s="955"/>
      <c r="K1035" s="955"/>
      <c r="L1035" s="955"/>
      <c r="M1035" s="955"/>
    </row>
    <row r="1036" spans="10:13">
      <c r="J1036" s="955"/>
      <c r="K1036" s="955"/>
      <c r="L1036" s="955"/>
      <c r="M1036" s="955"/>
    </row>
    <row r="1037" spans="10:13">
      <c r="J1037" s="955"/>
      <c r="K1037" s="955"/>
      <c r="L1037" s="955"/>
      <c r="M1037" s="955"/>
    </row>
    <row r="1038" spans="10:13">
      <c r="J1038" s="955"/>
      <c r="K1038" s="955"/>
      <c r="L1038" s="955"/>
      <c r="M1038" s="955"/>
    </row>
    <row r="1039" spans="10:13">
      <c r="J1039" s="955"/>
      <c r="K1039" s="955"/>
      <c r="L1039" s="955"/>
      <c r="M1039" s="955"/>
    </row>
    <row r="1040" spans="10:13">
      <c r="J1040" s="955"/>
      <c r="K1040" s="955"/>
      <c r="L1040" s="955"/>
      <c r="M1040" s="955"/>
    </row>
    <row r="1041" spans="10:13">
      <c r="J1041" s="955"/>
      <c r="K1041" s="955"/>
      <c r="L1041" s="955"/>
      <c r="M1041" s="955"/>
    </row>
    <row r="1042" spans="10:13">
      <c r="J1042" s="955"/>
      <c r="K1042" s="955"/>
      <c r="L1042" s="955"/>
      <c r="M1042" s="955"/>
    </row>
    <row r="1043" spans="10:13">
      <c r="J1043" s="955"/>
      <c r="K1043" s="955"/>
      <c r="L1043" s="955"/>
      <c r="M1043" s="955"/>
    </row>
    <row r="1044" spans="10:13">
      <c r="J1044" s="955"/>
      <c r="K1044" s="955"/>
      <c r="L1044" s="955"/>
      <c r="M1044" s="955"/>
    </row>
    <row r="1045" spans="10:13">
      <c r="J1045" s="955"/>
      <c r="K1045" s="955"/>
      <c r="L1045" s="955"/>
      <c r="M1045" s="955"/>
    </row>
    <row r="1046" spans="10:13">
      <c r="J1046" s="955"/>
      <c r="K1046" s="955"/>
      <c r="L1046" s="955"/>
      <c r="M1046" s="955"/>
    </row>
    <row r="1047" spans="10:13">
      <c r="J1047" s="955"/>
      <c r="K1047" s="955"/>
      <c r="L1047" s="955"/>
      <c r="M1047" s="955"/>
    </row>
    <row r="1048" spans="10:13">
      <c r="J1048" s="955"/>
      <c r="K1048" s="955"/>
      <c r="L1048" s="955"/>
      <c r="M1048" s="955"/>
    </row>
    <row r="1049" spans="10:13">
      <c r="J1049" s="955"/>
      <c r="K1049" s="955"/>
      <c r="L1049" s="955"/>
      <c r="M1049" s="955"/>
    </row>
    <row r="1050" spans="10:13">
      <c r="J1050" s="955"/>
      <c r="K1050" s="955"/>
      <c r="L1050" s="955"/>
      <c r="M1050" s="955"/>
    </row>
    <row r="1051" spans="10:13">
      <c r="J1051" s="955"/>
      <c r="K1051" s="955"/>
      <c r="L1051" s="955"/>
      <c r="M1051" s="955"/>
    </row>
    <row r="1052" spans="10:13">
      <c r="J1052" s="955"/>
      <c r="K1052" s="955"/>
      <c r="L1052" s="955"/>
      <c r="M1052" s="955"/>
    </row>
    <row r="1053" spans="10:13">
      <c r="J1053" s="955"/>
      <c r="K1053" s="955"/>
      <c r="L1053" s="955"/>
      <c r="M1053" s="955"/>
    </row>
    <row r="1054" spans="10:13">
      <c r="J1054" s="955"/>
      <c r="K1054" s="955"/>
      <c r="L1054" s="955"/>
      <c r="M1054" s="955"/>
    </row>
    <row r="1055" spans="10:13">
      <c r="J1055" s="955"/>
      <c r="K1055" s="955"/>
      <c r="L1055" s="955"/>
      <c r="M1055" s="955"/>
    </row>
    <row r="1056" spans="10:13">
      <c r="J1056" s="955"/>
      <c r="K1056" s="955"/>
      <c r="L1056" s="955"/>
      <c r="M1056" s="955"/>
    </row>
    <row r="1057" spans="10:13">
      <c r="J1057" s="955"/>
      <c r="K1057" s="955"/>
      <c r="L1057" s="955"/>
      <c r="M1057" s="955"/>
    </row>
    <row r="1058" spans="10:13">
      <c r="J1058" s="955"/>
      <c r="K1058" s="955"/>
      <c r="L1058" s="955"/>
      <c r="M1058" s="955"/>
    </row>
    <row r="1059" spans="10:13">
      <c r="J1059" s="955"/>
      <c r="K1059" s="955"/>
      <c r="L1059" s="955"/>
      <c r="M1059" s="955"/>
    </row>
    <row r="1060" spans="10:13">
      <c r="J1060" s="955"/>
      <c r="K1060" s="955"/>
      <c r="L1060" s="955"/>
      <c r="M1060" s="955"/>
    </row>
    <row r="1061" spans="10:13">
      <c r="J1061" s="955"/>
      <c r="K1061" s="955"/>
      <c r="L1061" s="955"/>
      <c r="M1061" s="955"/>
    </row>
    <row r="1062" spans="10:13">
      <c r="J1062" s="955"/>
      <c r="K1062" s="955"/>
      <c r="L1062" s="955"/>
      <c r="M1062" s="955"/>
    </row>
    <row r="1063" spans="10:13">
      <c r="J1063" s="955"/>
      <c r="K1063" s="955"/>
      <c r="L1063" s="955"/>
      <c r="M1063" s="955"/>
    </row>
    <row r="1064" spans="10:13">
      <c r="J1064" s="955"/>
      <c r="K1064" s="955"/>
      <c r="L1064" s="955"/>
      <c r="M1064" s="955"/>
    </row>
    <row r="1065" spans="10:13">
      <c r="J1065" s="955"/>
      <c r="K1065" s="955"/>
      <c r="L1065" s="955"/>
      <c r="M1065" s="955"/>
    </row>
    <row r="1066" spans="10:13">
      <c r="J1066" s="955"/>
      <c r="K1066" s="955"/>
      <c r="L1066" s="955"/>
      <c r="M1066" s="955"/>
    </row>
    <row r="1067" spans="10:13">
      <c r="J1067" s="955"/>
      <c r="K1067" s="955"/>
      <c r="L1067" s="955"/>
      <c r="M1067" s="955"/>
    </row>
    <row r="1068" spans="10:13">
      <c r="J1068" s="955"/>
      <c r="K1068" s="955"/>
      <c r="L1068" s="955"/>
      <c r="M1068" s="955"/>
    </row>
    <row r="1069" spans="10:13">
      <c r="J1069" s="955"/>
      <c r="K1069" s="955"/>
      <c r="L1069" s="955"/>
      <c r="M1069" s="955"/>
    </row>
    <row r="1070" spans="10:13">
      <c r="J1070" s="955"/>
      <c r="K1070" s="955"/>
      <c r="L1070" s="955"/>
      <c r="M1070" s="955"/>
    </row>
    <row r="1071" spans="10:13">
      <c r="J1071" s="955"/>
      <c r="K1071" s="955"/>
      <c r="L1071" s="955"/>
      <c r="M1071" s="955"/>
    </row>
    <row r="1072" spans="10:13">
      <c r="J1072" s="955"/>
      <c r="K1072" s="955"/>
      <c r="L1072" s="955"/>
      <c r="M1072" s="955"/>
    </row>
    <row r="1073" spans="10:13">
      <c r="J1073" s="955"/>
      <c r="K1073" s="955"/>
      <c r="L1073" s="955"/>
      <c r="M1073" s="955"/>
    </row>
    <row r="1074" spans="10:13">
      <c r="J1074" s="955"/>
      <c r="K1074" s="955"/>
      <c r="L1074" s="955"/>
      <c r="M1074" s="955"/>
    </row>
    <row r="1075" spans="10:13">
      <c r="J1075" s="955"/>
      <c r="K1075" s="955"/>
      <c r="L1075" s="955"/>
      <c r="M1075" s="955"/>
    </row>
    <row r="1076" spans="10:13">
      <c r="J1076" s="955"/>
      <c r="K1076" s="955"/>
      <c r="L1076" s="955"/>
      <c r="M1076" s="955"/>
    </row>
    <row r="1077" spans="10:13">
      <c r="J1077" s="955"/>
      <c r="K1077" s="955"/>
      <c r="L1077" s="955"/>
      <c r="M1077" s="955"/>
    </row>
    <row r="1078" spans="10:13">
      <c r="J1078" s="955"/>
      <c r="K1078" s="955"/>
      <c r="L1078" s="955"/>
      <c r="M1078" s="955"/>
    </row>
    <row r="1079" spans="10:13">
      <c r="J1079" s="955"/>
      <c r="K1079" s="955"/>
      <c r="L1079" s="955"/>
      <c r="M1079" s="955"/>
    </row>
    <row r="1080" spans="10:13">
      <c r="J1080" s="955"/>
      <c r="K1080" s="955"/>
      <c r="L1080" s="955"/>
      <c r="M1080" s="955"/>
    </row>
    <row r="1081" spans="10:13">
      <c r="J1081" s="955"/>
      <c r="K1081" s="955"/>
      <c r="L1081" s="955"/>
      <c r="M1081" s="955"/>
    </row>
    <row r="1082" spans="10:13">
      <c r="J1082" s="955"/>
      <c r="K1082" s="955"/>
      <c r="L1082" s="955"/>
      <c r="M1082" s="955"/>
    </row>
    <row r="1083" spans="10:13">
      <c r="J1083" s="955"/>
      <c r="K1083" s="955"/>
      <c r="L1083" s="955"/>
      <c r="M1083" s="955"/>
    </row>
    <row r="1084" spans="10:13">
      <c r="J1084" s="955"/>
      <c r="K1084" s="955"/>
      <c r="L1084" s="955"/>
      <c r="M1084" s="955"/>
    </row>
    <row r="1085" spans="10:13">
      <c r="J1085" s="955"/>
      <c r="K1085" s="955"/>
      <c r="L1085" s="955"/>
      <c r="M1085" s="955"/>
    </row>
    <row r="1086" spans="10:13">
      <c r="J1086" s="955"/>
      <c r="K1086" s="955"/>
      <c r="L1086" s="955"/>
      <c r="M1086" s="955"/>
    </row>
    <row r="1087" spans="10:13">
      <c r="J1087" s="955"/>
      <c r="K1087" s="955"/>
      <c r="L1087" s="955"/>
      <c r="M1087" s="955"/>
    </row>
    <row r="1088" spans="10:13">
      <c r="J1088" s="955"/>
      <c r="K1088" s="955"/>
      <c r="L1088" s="955"/>
      <c r="M1088" s="955"/>
    </row>
    <row r="1089" spans="10:13">
      <c r="J1089" s="955"/>
      <c r="K1089" s="955"/>
      <c r="L1089" s="955"/>
      <c r="M1089" s="955"/>
    </row>
    <row r="1090" spans="10:13">
      <c r="J1090" s="955"/>
      <c r="K1090" s="955"/>
      <c r="L1090" s="955"/>
      <c r="M1090" s="955"/>
    </row>
    <row r="1091" spans="10:13">
      <c r="J1091" s="955"/>
      <c r="K1091" s="955"/>
      <c r="L1091" s="955"/>
      <c r="M1091" s="955"/>
    </row>
    <row r="1092" spans="10:13">
      <c r="J1092" s="955"/>
      <c r="K1092" s="955"/>
      <c r="L1092" s="955"/>
      <c r="M1092" s="955"/>
    </row>
    <row r="1093" spans="10:13">
      <c r="J1093" s="955"/>
      <c r="K1093" s="955"/>
      <c r="L1093" s="955"/>
      <c r="M1093" s="955"/>
    </row>
    <row r="1094" spans="10:13">
      <c r="J1094" s="955"/>
      <c r="K1094" s="955"/>
      <c r="L1094" s="955"/>
      <c r="M1094" s="955"/>
    </row>
    <row r="1095" spans="10:13">
      <c r="J1095" s="955"/>
      <c r="K1095" s="955"/>
      <c r="L1095" s="955"/>
      <c r="M1095" s="955"/>
    </row>
    <row r="1096" spans="10:13">
      <c r="J1096" s="955"/>
      <c r="K1096" s="955"/>
      <c r="L1096" s="955"/>
      <c r="M1096" s="955"/>
    </row>
    <row r="1097" spans="10:13">
      <c r="J1097" s="955"/>
      <c r="K1097" s="955"/>
      <c r="L1097" s="955"/>
      <c r="M1097" s="955"/>
    </row>
    <row r="1098" spans="10:13">
      <c r="J1098" s="955"/>
      <c r="K1098" s="955"/>
      <c r="L1098" s="955"/>
      <c r="M1098" s="955"/>
    </row>
    <row r="1099" spans="10:13">
      <c r="J1099" s="955"/>
      <c r="K1099" s="955"/>
      <c r="L1099" s="955"/>
      <c r="M1099" s="955"/>
    </row>
    <row r="1100" spans="10:13">
      <c r="J1100" s="955"/>
      <c r="K1100" s="955"/>
      <c r="L1100" s="955"/>
      <c r="M1100" s="955"/>
    </row>
    <row r="1101" spans="10:13">
      <c r="J1101" s="955"/>
      <c r="K1101" s="955"/>
      <c r="L1101" s="955"/>
      <c r="M1101" s="955"/>
    </row>
    <row r="1102" spans="10:13">
      <c r="J1102" s="955"/>
      <c r="K1102" s="955"/>
      <c r="L1102" s="955"/>
      <c r="M1102" s="955"/>
    </row>
    <row r="1103" spans="10:13">
      <c r="J1103" s="955"/>
      <c r="K1103" s="955"/>
      <c r="L1103" s="955"/>
      <c r="M1103" s="955"/>
    </row>
    <row r="1104" spans="10:13">
      <c r="J1104" s="955"/>
      <c r="K1104" s="955"/>
      <c r="L1104" s="955"/>
      <c r="M1104" s="955"/>
    </row>
    <row r="1105" spans="10:13">
      <c r="J1105" s="955"/>
      <c r="K1105" s="955"/>
      <c r="L1105" s="955"/>
      <c r="M1105" s="955"/>
    </row>
    <row r="1106" spans="10:13">
      <c r="J1106" s="955"/>
      <c r="K1106" s="955"/>
      <c r="L1106" s="955"/>
      <c r="M1106" s="955"/>
    </row>
    <row r="1107" spans="10:13">
      <c r="J1107" s="955"/>
      <c r="K1107" s="955"/>
      <c r="L1107" s="955"/>
      <c r="M1107" s="955"/>
    </row>
    <row r="1108" spans="10:13">
      <c r="J1108" s="955"/>
      <c r="K1108" s="955"/>
      <c r="L1108" s="955"/>
      <c r="M1108" s="955"/>
    </row>
    <row r="1109" spans="10:13">
      <c r="J1109" s="955"/>
      <c r="K1109" s="955"/>
      <c r="L1109" s="955"/>
      <c r="M1109" s="955"/>
    </row>
    <row r="1110" spans="10:13">
      <c r="J1110" s="955"/>
      <c r="K1110" s="955"/>
      <c r="L1110" s="955"/>
      <c r="M1110" s="955"/>
    </row>
    <row r="1111" spans="10:13">
      <c r="J1111" s="955"/>
      <c r="K1111" s="955"/>
      <c r="L1111" s="955"/>
      <c r="M1111" s="955"/>
    </row>
    <row r="1112" spans="10:13">
      <c r="J1112" s="955"/>
      <c r="K1112" s="955"/>
      <c r="L1112" s="955"/>
      <c r="M1112" s="955"/>
    </row>
    <row r="1113" spans="10:13">
      <c r="J1113" s="955"/>
      <c r="K1113" s="955"/>
      <c r="L1113" s="955"/>
      <c r="M1113" s="955"/>
    </row>
    <row r="1114" spans="10:13">
      <c r="J1114" s="955"/>
      <c r="K1114" s="955"/>
      <c r="L1114" s="955"/>
      <c r="M1114" s="955"/>
    </row>
    <row r="1115" spans="10:13">
      <c r="J1115" s="955"/>
      <c r="K1115" s="955"/>
      <c r="L1115" s="955"/>
      <c r="M1115" s="955"/>
    </row>
    <row r="1116" spans="10:13">
      <c r="J1116" s="955"/>
      <c r="K1116" s="955"/>
      <c r="L1116" s="955"/>
      <c r="M1116" s="955"/>
    </row>
    <row r="1117" spans="10:13">
      <c r="J1117" s="955"/>
      <c r="K1117" s="955"/>
      <c r="L1117" s="955"/>
      <c r="M1117" s="955"/>
    </row>
    <row r="1118" spans="10:13">
      <c r="J1118" s="955"/>
      <c r="K1118" s="955"/>
      <c r="L1118" s="955"/>
      <c r="M1118" s="955"/>
    </row>
    <row r="1119" spans="10:13">
      <c r="J1119" s="955"/>
      <c r="K1119" s="955"/>
      <c r="L1119" s="955"/>
      <c r="M1119" s="955"/>
    </row>
    <row r="1120" spans="10:13">
      <c r="J1120" s="955"/>
      <c r="K1120" s="955"/>
      <c r="L1120" s="955"/>
      <c r="M1120" s="955"/>
    </row>
    <row r="1121" spans="10:13">
      <c r="J1121" s="955"/>
      <c r="K1121" s="955"/>
      <c r="L1121" s="955"/>
      <c r="M1121" s="955"/>
    </row>
    <row r="1122" spans="10:13">
      <c r="J1122" s="955"/>
      <c r="K1122" s="955"/>
      <c r="L1122" s="955"/>
      <c r="M1122" s="955"/>
    </row>
    <row r="1123" spans="10:13">
      <c r="J1123" s="955"/>
      <c r="K1123" s="955"/>
      <c r="L1123" s="955"/>
      <c r="M1123" s="955"/>
    </row>
    <row r="1124" spans="10:13">
      <c r="J1124" s="955"/>
      <c r="K1124" s="955"/>
      <c r="L1124" s="955"/>
      <c r="M1124" s="955"/>
    </row>
    <row r="1125" spans="10:13">
      <c r="J1125" s="955"/>
      <c r="K1125" s="955"/>
      <c r="L1125" s="955"/>
      <c r="M1125" s="955"/>
    </row>
    <row r="1126" spans="10:13">
      <c r="J1126" s="955"/>
      <c r="K1126" s="955"/>
      <c r="L1126" s="955"/>
      <c r="M1126" s="955"/>
    </row>
    <row r="1127" spans="10:13">
      <c r="J1127" s="955"/>
      <c r="K1127" s="955"/>
      <c r="L1127" s="955"/>
      <c r="M1127" s="955"/>
    </row>
    <row r="1128" spans="10:13">
      <c r="J1128" s="955"/>
      <c r="K1128" s="955"/>
      <c r="L1128" s="955"/>
      <c r="M1128" s="955"/>
    </row>
    <row r="1129" spans="10:13">
      <c r="J1129" s="955"/>
      <c r="K1129" s="955"/>
      <c r="L1129" s="955"/>
      <c r="M1129" s="955"/>
    </row>
    <row r="1130" spans="10:13">
      <c r="J1130" s="955"/>
      <c r="K1130" s="955"/>
      <c r="L1130" s="955"/>
      <c r="M1130" s="955"/>
    </row>
    <row r="1131" spans="10:13">
      <c r="J1131" s="955"/>
      <c r="K1131" s="955"/>
      <c r="L1131" s="955"/>
      <c r="M1131" s="955"/>
    </row>
    <row r="1132" spans="10:13">
      <c r="J1132" s="955"/>
      <c r="K1132" s="955"/>
      <c r="L1132" s="955"/>
      <c r="M1132" s="955"/>
    </row>
    <row r="1133" spans="10:13">
      <c r="J1133" s="955"/>
      <c r="K1133" s="955"/>
      <c r="L1133" s="955"/>
      <c r="M1133" s="955"/>
    </row>
    <row r="1134" spans="10:13">
      <c r="J1134" s="955"/>
      <c r="K1134" s="955"/>
      <c r="L1134" s="955"/>
      <c r="M1134" s="955"/>
    </row>
    <row r="1135" spans="10:13">
      <c r="J1135" s="955"/>
      <c r="K1135" s="955"/>
      <c r="L1135" s="955"/>
      <c r="M1135" s="955"/>
    </row>
    <row r="1136" spans="10:13">
      <c r="J1136" s="955"/>
      <c r="K1136" s="955"/>
      <c r="L1136" s="955"/>
      <c r="M1136" s="955"/>
    </row>
    <row r="1137" spans="10:13">
      <c r="J1137" s="955"/>
      <c r="K1137" s="955"/>
      <c r="L1137" s="955"/>
      <c r="M1137" s="955"/>
    </row>
    <row r="1138" spans="10:13">
      <c r="J1138" s="955"/>
      <c r="K1138" s="955"/>
      <c r="L1138" s="955"/>
      <c r="M1138" s="955"/>
    </row>
    <row r="1139" spans="10:13">
      <c r="J1139" s="955"/>
      <c r="K1139" s="955"/>
      <c r="L1139" s="955"/>
      <c r="M1139" s="955"/>
    </row>
    <row r="1140" spans="10:13">
      <c r="J1140" s="955"/>
      <c r="K1140" s="955"/>
      <c r="L1140" s="955"/>
      <c r="M1140" s="955"/>
    </row>
    <row r="1141" spans="10:13">
      <c r="J1141" s="955"/>
      <c r="K1141" s="955"/>
      <c r="L1141" s="955"/>
      <c r="M1141" s="955"/>
    </row>
    <row r="1142" spans="10:13">
      <c r="J1142" s="955"/>
      <c r="K1142" s="955"/>
      <c r="L1142" s="955"/>
      <c r="M1142" s="955"/>
    </row>
    <row r="1143" spans="10:13">
      <c r="J1143" s="955"/>
      <c r="K1143" s="955"/>
      <c r="L1143" s="955"/>
      <c r="M1143" s="955"/>
    </row>
    <row r="1144" spans="10:13">
      <c r="J1144" s="955"/>
      <c r="K1144" s="955"/>
      <c r="L1144" s="955"/>
      <c r="M1144" s="955"/>
    </row>
    <row r="1145" spans="10:13">
      <c r="J1145" s="955"/>
      <c r="K1145" s="955"/>
      <c r="L1145" s="955"/>
      <c r="M1145" s="955"/>
    </row>
    <row r="1146" spans="10:13">
      <c r="J1146" s="955"/>
      <c r="K1146" s="955"/>
      <c r="L1146" s="955"/>
      <c r="M1146" s="955"/>
    </row>
    <row r="1147" spans="10:13">
      <c r="J1147" s="955"/>
      <c r="K1147" s="955"/>
      <c r="L1147" s="955"/>
      <c r="M1147" s="955"/>
    </row>
    <row r="1148" spans="10:13">
      <c r="J1148" s="955"/>
      <c r="K1148" s="955"/>
      <c r="L1148" s="955"/>
      <c r="M1148" s="955"/>
    </row>
    <row r="1149" spans="10:13">
      <c r="J1149" s="955"/>
      <c r="K1149" s="955"/>
      <c r="L1149" s="955"/>
      <c r="M1149" s="955"/>
    </row>
    <row r="1150" spans="10:13">
      <c r="J1150" s="955"/>
      <c r="K1150" s="955"/>
      <c r="L1150" s="955"/>
      <c r="M1150" s="955"/>
    </row>
    <row r="1151" spans="10:13">
      <c r="J1151" s="955"/>
      <c r="K1151" s="955"/>
      <c r="L1151" s="955"/>
      <c r="M1151" s="955"/>
    </row>
    <row r="1152" spans="10:13">
      <c r="J1152" s="955"/>
      <c r="K1152" s="955"/>
      <c r="L1152" s="955"/>
      <c r="M1152" s="955"/>
    </row>
    <row r="1153" spans="10:13">
      <c r="J1153" s="955"/>
      <c r="K1153" s="955"/>
      <c r="L1153" s="955"/>
      <c r="M1153" s="955"/>
    </row>
    <row r="1154" spans="10:13">
      <c r="J1154" s="955"/>
      <c r="K1154" s="955"/>
      <c r="L1154" s="955"/>
      <c r="M1154" s="955"/>
    </row>
    <row r="1155" spans="10:13">
      <c r="J1155" s="955"/>
      <c r="K1155" s="955"/>
      <c r="L1155" s="955"/>
      <c r="M1155" s="955"/>
    </row>
    <row r="1156" spans="10:13">
      <c r="J1156" s="955"/>
      <c r="K1156" s="955"/>
      <c r="L1156" s="955"/>
      <c r="M1156" s="955"/>
    </row>
    <row r="1157" spans="10:13">
      <c r="J1157" s="955"/>
      <c r="K1157" s="955"/>
      <c r="L1157" s="955"/>
      <c r="M1157" s="955"/>
    </row>
    <row r="1158" spans="10:13">
      <c r="J1158" s="955"/>
      <c r="K1158" s="955"/>
      <c r="L1158" s="955"/>
      <c r="M1158" s="955"/>
    </row>
    <row r="1159" spans="10:13">
      <c r="J1159" s="955"/>
      <c r="K1159" s="955"/>
      <c r="L1159" s="955"/>
      <c r="M1159" s="955"/>
    </row>
    <row r="1160" spans="10:13">
      <c r="J1160" s="955"/>
      <c r="K1160" s="955"/>
      <c r="L1160" s="955"/>
      <c r="M1160" s="955"/>
    </row>
    <row r="1161" spans="10:13">
      <c r="J1161" s="955"/>
      <c r="K1161" s="955"/>
      <c r="L1161" s="955"/>
      <c r="M1161" s="955"/>
    </row>
    <row r="1162" spans="10:13">
      <c r="J1162" s="955"/>
      <c r="K1162" s="955"/>
      <c r="L1162" s="955"/>
      <c r="M1162" s="955"/>
    </row>
    <row r="1163" spans="10:13">
      <c r="J1163" s="955"/>
      <c r="K1163" s="955"/>
      <c r="L1163" s="955"/>
      <c r="M1163" s="955"/>
    </row>
    <row r="1164" spans="10:13">
      <c r="J1164" s="955"/>
      <c r="K1164" s="955"/>
      <c r="L1164" s="955"/>
      <c r="M1164" s="955"/>
    </row>
    <row r="1165" spans="10:13">
      <c r="J1165" s="955"/>
      <c r="K1165" s="955"/>
      <c r="L1165" s="955"/>
      <c r="M1165" s="955"/>
    </row>
    <row r="1166" spans="10:13">
      <c r="J1166" s="955"/>
      <c r="K1166" s="955"/>
      <c r="L1166" s="955"/>
      <c r="M1166" s="955"/>
    </row>
    <row r="1167" spans="10:13">
      <c r="J1167" s="955"/>
      <c r="K1167" s="955"/>
      <c r="L1167" s="955"/>
      <c r="M1167" s="955"/>
    </row>
    <row r="1168" spans="10:13">
      <c r="J1168" s="955"/>
      <c r="K1168" s="955"/>
      <c r="L1168" s="955"/>
      <c r="M1168" s="955"/>
    </row>
    <row r="1169" spans="10:13">
      <c r="J1169" s="955"/>
      <c r="K1169" s="955"/>
      <c r="L1169" s="955"/>
      <c r="M1169" s="955"/>
    </row>
    <row r="1170" spans="10:13">
      <c r="J1170" s="955"/>
      <c r="K1170" s="955"/>
      <c r="L1170" s="955"/>
      <c r="M1170" s="955"/>
    </row>
    <row r="1171" spans="10:13">
      <c r="J1171" s="955"/>
      <c r="K1171" s="955"/>
      <c r="L1171" s="955"/>
      <c r="M1171" s="955"/>
    </row>
    <row r="1172" spans="10:13">
      <c r="J1172" s="955"/>
      <c r="K1172" s="955"/>
      <c r="L1172" s="955"/>
      <c r="M1172" s="955"/>
    </row>
    <row r="1173" spans="10:13">
      <c r="J1173" s="955"/>
      <c r="K1173" s="955"/>
      <c r="L1173" s="955"/>
      <c r="M1173" s="955"/>
    </row>
    <row r="1174" spans="10:13">
      <c r="J1174" s="955"/>
      <c r="K1174" s="955"/>
      <c r="L1174" s="955"/>
      <c r="M1174" s="955"/>
    </row>
    <row r="1175" spans="10:13">
      <c r="J1175" s="955"/>
      <c r="K1175" s="955"/>
      <c r="L1175" s="955"/>
      <c r="M1175" s="955"/>
    </row>
    <row r="1176" spans="10:13">
      <c r="J1176" s="955"/>
      <c r="K1176" s="955"/>
      <c r="L1176" s="955"/>
      <c r="M1176" s="955"/>
    </row>
    <row r="1177" spans="10:13">
      <c r="J1177" s="955"/>
      <c r="K1177" s="955"/>
      <c r="L1177" s="955"/>
      <c r="M1177" s="955"/>
    </row>
    <row r="1178" spans="10:13">
      <c r="J1178" s="955"/>
      <c r="K1178" s="955"/>
      <c r="L1178" s="955"/>
      <c r="M1178" s="955"/>
    </row>
    <row r="1179" spans="10:13">
      <c r="J1179" s="955"/>
      <c r="K1179" s="955"/>
      <c r="L1179" s="955"/>
      <c r="M1179" s="955"/>
    </row>
    <row r="1180" spans="10:13">
      <c r="J1180" s="955"/>
      <c r="K1180" s="955"/>
      <c r="L1180" s="955"/>
      <c r="M1180" s="955"/>
    </row>
    <row r="1181" spans="10:13">
      <c r="J1181" s="955"/>
      <c r="K1181" s="955"/>
      <c r="L1181" s="955"/>
      <c r="M1181" s="955"/>
    </row>
    <row r="1182" spans="10:13">
      <c r="J1182" s="955"/>
      <c r="K1182" s="955"/>
      <c r="L1182" s="955"/>
      <c r="M1182" s="955"/>
    </row>
    <row r="1183" spans="10:13">
      <c r="J1183" s="955"/>
      <c r="K1183" s="955"/>
      <c r="L1183" s="955"/>
      <c r="M1183" s="955"/>
    </row>
    <row r="1184" spans="10:13">
      <c r="J1184" s="955"/>
      <c r="K1184" s="955"/>
      <c r="L1184" s="955"/>
      <c r="M1184" s="955"/>
    </row>
    <row r="1185" spans="10:13">
      <c r="J1185" s="955"/>
      <c r="K1185" s="955"/>
      <c r="L1185" s="955"/>
      <c r="M1185" s="955"/>
    </row>
    <row r="1186" spans="10:13">
      <c r="J1186" s="955"/>
      <c r="K1186" s="955"/>
      <c r="L1186" s="955"/>
      <c r="M1186" s="955"/>
    </row>
    <row r="1187" spans="10:13">
      <c r="J1187" s="955"/>
      <c r="K1187" s="955"/>
      <c r="L1187" s="955"/>
      <c r="M1187" s="955"/>
    </row>
    <row r="1188" spans="10:13">
      <c r="J1188" s="955"/>
      <c r="K1188" s="955"/>
      <c r="L1188" s="955"/>
      <c r="M1188" s="955"/>
    </row>
    <row r="1189" spans="10:13">
      <c r="J1189" s="955"/>
      <c r="K1189" s="955"/>
      <c r="L1189" s="955"/>
      <c r="M1189" s="955"/>
    </row>
    <row r="1190" spans="10:13">
      <c r="J1190" s="955"/>
      <c r="K1190" s="955"/>
      <c r="L1190" s="955"/>
      <c r="M1190" s="955"/>
    </row>
    <row r="1191" spans="10:13">
      <c r="J1191" s="955"/>
      <c r="K1191" s="955"/>
      <c r="L1191" s="955"/>
      <c r="M1191" s="955"/>
    </row>
    <row r="1192" spans="10:13">
      <c r="J1192" s="955"/>
      <c r="K1192" s="955"/>
      <c r="L1192" s="955"/>
      <c r="M1192" s="955"/>
    </row>
    <row r="1193" spans="10:13">
      <c r="J1193" s="955"/>
      <c r="K1193" s="955"/>
      <c r="L1193" s="955"/>
      <c r="M1193" s="955"/>
    </row>
    <row r="1194" spans="10:13">
      <c r="J1194" s="955"/>
      <c r="K1194" s="955"/>
      <c r="L1194" s="955"/>
      <c r="M1194" s="955"/>
    </row>
    <row r="1195" spans="10:13">
      <c r="J1195" s="955"/>
      <c r="K1195" s="955"/>
      <c r="L1195" s="955"/>
      <c r="M1195" s="955"/>
    </row>
    <row r="1196" spans="10:13">
      <c r="J1196" s="955"/>
      <c r="K1196" s="955"/>
      <c r="L1196" s="955"/>
      <c r="M1196" s="955"/>
    </row>
    <row r="1197" spans="10:13">
      <c r="J1197" s="955"/>
      <c r="K1197" s="955"/>
      <c r="L1197" s="955"/>
      <c r="M1197" s="955"/>
    </row>
    <row r="1198" spans="10:13">
      <c r="J1198" s="955"/>
      <c r="K1198" s="955"/>
      <c r="L1198" s="955"/>
      <c r="M1198" s="955"/>
    </row>
    <row r="1199" spans="10:13">
      <c r="J1199" s="955"/>
      <c r="K1199" s="955"/>
      <c r="L1199" s="955"/>
      <c r="M1199" s="955"/>
    </row>
    <row r="1200" spans="10:13">
      <c r="J1200" s="955"/>
      <c r="K1200" s="955"/>
      <c r="L1200" s="955"/>
      <c r="M1200" s="955"/>
    </row>
    <row r="1201" spans="10:13">
      <c r="J1201" s="955"/>
      <c r="K1201" s="955"/>
      <c r="L1201" s="955"/>
      <c r="M1201" s="955"/>
    </row>
    <row r="1202" spans="10:13">
      <c r="J1202" s="955"/>
      <c r="K1202" s="955"/>
      <c r="L1202" s="955"/>
      <c r="M1202" s="955"/>
    </row>
    <row r="1203" spans="10:13">
      <c r="J1203" s="955"/>
      <c r="K1203" s="955"/>
      <c r="L1203" s="955"/>
      <c r="M1203" s="955"/>
    </row>
    <row r="1204" spans="10:13">
      <c r="J1204" s="955"/>
      <c r="K1204" s="955"/>
      <c r="L1204" s="955"/>
      <c r="M1204" s="955"/>
    </row>
    <row r="1205" spans="10:13">
      <c r="J1205" s="955"/>
      <c r="K1205" s="955"/>
      <c r="L1205" s="955"/>
      <c r="M1205" s="955"/>
    </row>
    <row r="1206" spans="10:13">
      <c r="J1206" s="955"/>
      <c r="K1206" s="955"/>
      <c r="L1206" s="955"/>
      <c r="M1206" s="955"/>
    </row>
    <row r="1207" spans="10:13">
      <c r="J1207" s="955"/>
      <c r="K1207" s="955"/>
      <c r="L1207" s="955"/>
      <c r="M1207" s="955"/>
    </row>
    <row r="1208" spans="10:13">
      <c r="J1208" s="955"/>
      <c r="K1208" s="955"/>
      <c r="L1208" s="955"/>
      <c r="M1208" s="955"/>
    </row>
    <row r="1209" spans="10:13">
      <c r="J1209" s="955"/>
      <c r="K1209" s="955"/>
      <c r="L1209" s="955"/>
      <c r="M1209" s="955"/>
    </row>
    <row r="1210" spans="10:13">
      <c r="J1210" s="955"/>
      <c r="K1210" s="955"/>
      <c r="L1210" s="955"/>
      <c r="M1210" s="955"/>
    </row>
    <row r="1211" spans="10:13">
      <c r="J1211" s="955"/>
      <c r="K1211" s="955"/>
      <c r="L1211" s="955"/>
      <c r="M1211" s="955"/>
    </row>
    <row r="1212" spans="10:13">
      <c r="J1212" s="955"/>
      <c r="K1212" s="955"/>
      <c r="L1212" s="955"/>
      <c r="M1212" s="955"/>
    </row>
    <row r="1213" spans="10:13">
      <c r="J1213" s="955"/>
      <c r="K1213" s="955"/>
      <c r="L1213" s="955"/>
      <c r="M1213" s="955"/>
    </row>
    <row r="1214" spans="10:13">
      <c r="J1214" s="955"/>
      <c r="K1214" s="955"/>
      <c r="L1214" s="955"/>
      <c r="M1214" s="955"/>
    </row>
    <row r="1215" spans="10:13">
      <c r="J1215" s="955"/>
      <c r="K1215" s="955"/>
      <c r="L1215" s="955"/>
      <c r="M1215" s="955"/>
    </row>
    <row r="1216" spans="10:13">
      <c r="J1216" s="955"/>
      <c r="K1216" s="955"/>
      <c r="L1216" s="955"/>
      <c r="M1216" s="955"/>
    </row>
    <row r="1217" spans="10:13">
      <c r="J1217" s="955"/>
      <c r="K1217" s="955"/>
      <c r="L1217" s="955"/>
      <c r="M1217" s="955"/>
    </row>
    <row r="1218" spans="10:13">
      <c r="J1218" s="955"/>
      <c r="K1218" s="955"/>
      <c r="L1218" s="955"/>
      <c r="M1218" s="955"/>
    </row>
    <row r="1219" spans="10:13">
      <c r="J1219" s="955"/>
      <c r="K1219" s="955"/>
      <c r="L1219" s="955"/>
      <c r="M1219" s="955"/>
    </row>
    <row r="1220" spans="10:13">
      <c r="J1220" s="955"/>
      <c r="K1220" s="955"/>
      <c r="L1220" s="955"/>
      <c r="M1220" s="955"/>
    </row>
    <row r="1221" spans="10:13">
      <c r="J1221" s="955"/>
      <c r="K1221" s="955"/>
      <c r="L1221" s="955"/>
      <c r="M1221" s="955"/>
    </row>
    <row r="1222" spans="10:13">
      <c r="J1222" s="955"/>
      <c r="K1222" s="955"/>
      <c r="L1222" s="955"/>
      <c r="M1222" s="955"/>
    </row>
    <row r="1223" spans="10:13">
      <c r="J1223" s="955"/>
      <c r="K1223" s="955"/>
      <c r="L1223" s="955"/>
      <c r="M1223" s="955"/>
    </row>
    <row r="1224" spans="10:13">
      <c r="J1224" s="955"/>
      <c r="K1224" s="955"/>
      <c r="L1224" s="955"/>
      <c r="M1224" s="955"/>
    </row>
    <row r="1225" spans="10:13">
      <c r="J1225" s="955"/>
      <c r="K1225" s="955"/>
      <c r="L1225" s="955"/>
      <c r="M1225" s="955"/>
    </row>
    <row r="1226" spans="10:13">
      <c r="J1226" s="955"/>
      <c r="K1226" s="955"/>
      <c r="L1226" s="955"/>
      <c r="M1226" s="955"/>
    </row>
    <row r="1227" spans="10:13">
      <c r="J1227" s="955"/>
      <c r="K1227" s="955"/>
      <c r="L1227" s="955"/>
      <c r="M1227" s="955"/>
    </row>
    <row r="1228" spans="10:13">
      <c r="J1228" s="955"/>
      <c r="K1228" s="955"/>
      <c r="L1228" s="955"/>
      <c r="M1228" s="955"/>
    </row>
    <row r="1229" spans="10:13">
      <c r="J1229" s="955"/>
      <c r="K1229" s="955"/>
      <c r="L1229" s="955"/>
      <c r="M1229" s="955"/>
    </row>
    <row r="1230" spans="10:13">
      <c r="J1230" s="955"/>
      <c r="K1230" s="955"/>
      <c r="L1230" s="955"/>
      <c r="M1230" s="955"/>
    </row>
    <row r="1231" spans="10:13">
      <c r="J1231" s="955"/>
      <c r="K1231" s="955"/>
      <c r="L1231" s="955"/>
      <c r="M1231" s="955"/>
    </row>
    <row r="1232" spans="10:13">
      <c r="J1232" s="955"/>
      <c r="K1232" s="955"/>
      <c r="L1232" s="955"/>
      <c r="M1232" s="955"/>
    </row>
    <row r="1233" spans="10:13">
      <c r="J1233" s="955"/>
      <c r="K1233" s="955"/>
      <c r="L1233" s="955"/>
      <c r="M1233" s="955"/>
    </row>
    <row r="1234" spans="10:13">
      <c r="J1234" s="955"/>
      <c r="K1234" s="955"/>
      <c r="L1234" s="955"/>
      <c r="M1234" s="955"/>
    </row>
    <row r="1235" spans="10:13">
      <c r="J1235" s="955"/>
      <c r="K1235" s="955"/>
      <c r="L1235" s="955"/>
      <c r="M1235" s="955"/>
    </row>
    <row r="1236" spans="10:13">
      <c r="J1236" s="955"/>
      <c r="K1236" s="955"/>
      <c r="L1236" s="955"/>
      <c r="M1236" s="955"/>
    </row>
    <row r="1237" spans="10:13">
      <c r="J1237" s="955"/>
      <c r="K1237" s="955"/>
      <c r="L1237" s="955"/>
      <c r="M1237" s="955"/>
    </row>
    <row r="1238" spans="10:13">
      <c r="J1238" s="955"/>
      <c r="K1238" s="955"/>
      <c r="L1238" s="955"/>
      <c r="M1238" s="955"/>
    </row>
    <row r="1239" spans="10:13">
      <c r="J1239" s="955"/>
      <c r="K1239" s="955"/>
      <c r="L1239" s="955"/>
      <c r="M1239" s="955"/>
    </row>
    <row r="1240" spans="10:13">
      <c r="J1240" s="955"/>
      <c r="K1240" s="955"/>
      <c r="L1240" s="955"/>
      <c r="M1240" s="955"/>
    </row>
    <row r="1241" spans="10:13">
      <c r="J1241" s="955"/>
      <c r="K1241" s="955"/>
      <c r="L1241" s="955"/>
      <c r="M1241" s="955"/>
    </row>
    <row r="1242" spans="10:13">
      <c r="J1242" s="955"/>
      <c r="K1242" s="955"/>
      <c r="L1242" s="955"/>
      <c r="M1242" s="955"/>
    </row>
    <row r="1243" spans="10:13">
      <c r="J1243" s="955"/>
      <c r="K1243" s="955"/>
      <c r="L1243" s="955"/>
      <c r="M1243" s="955"/>
    </row>
    <row r="1244" spans="10:13">
      <c r="J1244" s="955"/>
      <c r="K1244" s="955"/>
      <c r="L1244" s="955"/>
      <c r="M1244" s="955"/>
    </row>
    <row r="1245" spans="10:13">
      <c r="J1245" s="955"/>
      <c r="K1245" s="955"/>
      <c r="L1245" s="955"/>
      <c r="M1245" s="955"/>
    </row>
    <row r="1246" spans="10:13">
      <c r="J1246" s="955"/>
      <c r="K1246" s="955"/>
      <c r="L1246" s="955"/>
      <c r="M1246" s="955"/>
    </row>
    <row r="1247" spans="10:13">
      <c r="J1247" s="955"/>
      <c r="K1247" s="955"/>
      <c r="L1247" s="955"/>
      <c r="M1247" s="955"/>
    </row>
    <row r="1248" spans="10:13">
      <c r="J1248" s="955"/>
      <c r="K1248" s="955"/>
      <c r="L1248" s="955"/>
      <c r="M1248" s="955"/>
    </row>
    <row r="1249" spans="10:13">
      <c r="J1249" s="955"/>
      <c r="K1249" s="955"/>
      <c r="L1249" s="955"/>
      <c r="M1249" s="955"/>
    </row>
    <row r="1250" spans="10:13">
      <c r="J1250" s="955"/>
      <c r="K1250" s="955"/>
      <c r="L1250" s="955"/>
      <c r="M1250" s="955"/>
    </row>
    <row r="1251" spans="10:13">
      <c r="J1251" s="955"/>
      <c r="K1251" s="955"/>
      <c r="L1251" s="955"/>
      <c r="M1251" s="955"/>
    </row>
    <row r="1252" spans="10:13">
      <c r="J1252" s="955"/>
      <c r="K1252" s="955"/>
      <c r="L1252" s="955"/>
      <c r="M1252" s="955"/>
    </row>
    <row r="1253" spans="10:13">
      <c r="J1253" s="955"/>
      <c r="K1253" s="955"/>
      <c r="L1253" s="955"/>
      <c r="M1253" s="955"/>
    </row>
    <row r="1254" spans="10:13">
      <c r="J1254" s="955"/>
      <c r="K1254" s="955"/>
      <c r="L1254" s="955"/>
      <c r="M1254" s="955"/>
    </row>
    <row r="1255" spans="10:13">
      <c r="J1255" s="955"/>
      <c r="K1255" s="955"/>
      <c r="L1255" s="955"/>
      <c r="M1255" s="955"/>
    </row>
    <row r="1256" spans="10:13">
      <c r="J1256" s="955"/>
      <c r="K1256" s="955"/>
      <c r="L1256" s="955"/>
      <c r="M1256" s="955"/>
    </row>
    <row r="1257" spans="10:13">
      <c r="J1257" s="955"/>
      <c r="K1257" s="955"/>
      <c r="L1257" s="955"/>
      <c r="M1257" s="955"/>
    </row>
    <row r="1258" spans="10:13">
      <c r="J1258" s="955"/>
      <c r="K1258" s="955"/>
      <c r="L1258" s="955"/>
      <c r="M1258" s="955"/>
    </row>
    <row r="1259" spans="10:13">
      <c r="J1259" s="955"/>
      <c r="K1259" s="955"/>
      <c r="L1259" s="955"/>
      <c r="M1259" s="955"/>
    </row>
    <row r="1260" spans="10:13">
      <c r="J1260" s="955"/>
      <c r="K1260" s="955"/>
      <c r="L1260" s="955"/>
      <c r="M1260" s="955"/>
    </row>
    <row r="1261" spans="10:13">
      <c r="J1261" s="955"/>
      <c r="K1261" s="955"/>
      <c r="L1261" s="955"/>
      <c r="M1261" s="955"/>
    </row>
    <row r="1262" spans="10:13">
      <c r="J1262" s="955"/>
      <c r="K1262" s="955"/>
      <c r="L1262" s="955"/>
      <c r="M1262" s="955"/>
    </row>
    <row r="1263" spans="10:13">
      <c r="J1263" s="955"/>
      <c r="K1263" s="955"/>
      <c r="L1263" s="955"/>
      <c r="M1263" s="955"/>
    </row>
    <row r="1264" spans="10:13">
      <c r="J1264" s="955"/>
      <c r="K1264" s="955"/>
      <c r="L1264" s="955"/>
      <c r="M1264" s="955"/>
    </row>
    <row r="1265" spans="10:13">
      <c r="J1265" s="955"/>
      <c r="K1265" s="955"/>
      <c r="L1265" s="955"/>
      <c r="M1265" s="955"/>
    </row>
    <row r="1266" spans="10:13">
      <c r="J1266" s="955"/>
      <c r="K1266" s="955"/>
      <c r="L1266" s="955"/>
      <c r="M1266" s="955"/>
    </row>
    <row r="1267" spans="10:13">
      <c r="J1267" s="955"/>
      <c r="K1267" s="955"/>
      <c r="L1267" s="955"/>
      <c r="M1267" s="955"/>
    </row>
    <row r="1268" spans="10:13">
      <c r="J1268" s="955"/>
      <c r="K1268" s="955"/>
      <c r="L1268" s="955"/>
      <c r="M1268" s="955"/>
    </row>
    <row r="1269" spans="10:13">
      <c r="J1269" s="955"/>
      <c r="K1269" s="955"/>
      <c r="L1269" s="955"/>
      <c r="M1269" s="955"/>
    </row>
    <row r="1270" spans="10:13">
      <c r="J1270" s="955"/>
      <c r="K1270" s="955"/>
      <c r="L1270" s="955"/>
      <c r="M1270" s="955"/>
    </row>
    <row r="1271" spans="10:13">
      <c r="J1271" s="955"/>
      <c r="K1271" s="955"/>
      <c r="L1271" s="955"/>
      <c r="M1271" s="955"/>
    </row>
    <row r="1272" spans="10:13">
      <c r="J1272" s="955"/>
      <c r="K1272" s="955"/>
      <c r="L1272" s="955"/>
      <c r="M1272" s="955"/>
    </row>
    <row r="1273" spans="10:13">
      <c r="J1273" s="955"/>
      <c r="K1273" s="955"/>
      <c r="L1273" s="955"/>
      <c r="M1273" s="955"/>
    </row>
    <row r="1274" spans="10:13">
      <c r="J1274" s="955"/>
      <c r="K1274" s="955"/>
      <c r="L1274" s="955"/>
      <c r="M1274" s="955"/>
    </row>
    <row r="1275" spans="10:13">
      <c r="J1275" s="955"/>
      <c r="K1275" s="955"/>
      <c r="L1275" s="955"/>
      <c r="M1275" s="955"/>
    </row>
    <row r="1276" spans="10:13">
      <c r="J1276" s="955"/>
      <c r="K1276" s="955"/>
      <c r="L1276" s="955"/>
      <c r="M1276" s="955"/>
    </row>
    <row r="1277" spans="10:13">
      <c r="J1277" s="955"/>
      <c r="K1277" s="955"/>
      <c r="L1277" s="955"/>
      <c r="M1277" s="955"/>
    </row>
    <row r="1278" spans="10:13">
      <c r="J1278" s="955"/>
      <c r="K1278" s="955"/>
      <c r="L1278" s="955"/>
      <c r="M1278" s="955"/>
    </row>
    <row r="1279" spans="10:13">
      <c r="J1279" s="955"/>
      <c r="K1279" s="955"/>
      <c r="L1279" s="955"/>
      <c r="M1279" s="955"/>
    </row>
    <row r="1280" spans="10:13">
      <c r="J1280" s="955"/>
      <c r="K1280" s="955"/>
      <c r="L1280" s="955"/>
      <c r="M1280" s="955"/>
    </row>
    <row r="1281" spans="10:13">
      <c r="J1281" s="955"/>
      <c r="K1281" s="955"/>
      <c r="L1281" s="955"/>
      <c r="M1281" s="955"/>
    </row>
    <row r="1282" spans="10:13">
      <c r="J1282" s="955"/>
      <c r="K1282" s="955"/>
      <c r="L1282" s="955"/>
      <c r="M1282" s="955"/>
    </row>
    <row r="1283" spans="10:13">
      <c r="J1283" s="955"/>
      <c r="K1283" s="955"/>
      <c r="L1283" s="955"/>
      <c r="M1283" s="955"/>
    </row>
    <row r="1284" spans="10:13">
      <c r="J1284" s="955"/>
      <c r="K1284" s="955"/>
      <c r="L1284" s="955"/>
      <c r="M1284" s="955"/>
    </row>
    <row r="1285" spans="10:13">
      <c r="J1285" s="955"/>
      <c r="K1285" s="955"/>
      <c r="L1285" s="955"/>
      <c r="M1285" s="955"/>
    </row>
    <row r="1286" spans="10:13">
      <c r="J1286" s="955"/>
      <c r="K1286" s="955"/>
      <c r="L1286" s="955"/>
      <c r="M1286" s="955"/>
    </row>
    <row r="1287" spans="10:13">
      <c r="J1287" s="955"/>
      <c r="K1287" s="955"/>
      <c r="L1287" s="955"/>
      <c r="M1287" s="955"/>
    </row>
    <row r="1288" spans="10:13">
      <c r="J1288" s="955"/>
      <c r="K1288" s="955"/>
      <c r="L1288" s="955"/>
      <c r="M1288" s="955"/>
    </row>
    <row r="1289" spans="10:13">
      <c r="J1289" s="955"/>
      <c r="K1289" s="955"/>
      <c r="L1289" s="955"/>
      <c r="M1289" s="955"/>
    </row>
    <row r="1290" spans="10:13">
      <c r="J1290" s="955"/>
      <c r="K1290" s="955"/>
      <c r="L1290" s="955"/>
      <c r="M1290" s="955"/>
    </row>
    <row r="1291" spans="10:13">
      <c r="J1291" s="955"/>
      <c r="K1291" s="955"/>
      <c r="L1291" s="955"/>
      <c r="M1291" s="955"/>
    </row>
    <row r="1292" spans="10:13">
      <c r="J1292" s="955"/>
      <c r="K1292" s="955"/>
      <c r="L1292" s="955"/>
      <c r="M1292" s="955"/>
    </row>
    <row r="1293" spans="10:13">
      <c r="J1293" s="955"/>
      <c r="K1293" s="955"/>
      <c r="L1293" s="955"/>
      <c r="M1293" s="955"/>
    </row>
    <row r="1294" spans="10:13">
      <c r="J1294" s="955"/>
      <c r="K1294" s="955"/>
      <c r="L1294" s="955"/>
      <c r="M1294" s="955"/>
    </row>
    <row r="1295" spans="10:13">
      <c r="J1295" s="955"/>
      <c r="K1295" s="955"/>
      <c r="L1295" s="955"/>
      <c r="M1295" s="955"/>
    </row>
    <row r="1296" spans="10:13">
      <c r="J1296" s="955"/>
      <c r="K1296" s="955"/>
      <c r="L1296" s="955"/>
      <c r="M1296" s="955"/>
    </row>
    <row r="1297" spans="10:13">
      <c r="J1297" s="955"/>
      <c r="K1297" s="955"/>
      <c r="L1297" s="955"/>
      <c r="M1297" s="955"/>
    </row>
    <row r="1298" spans="10:13">
      <c r="J1298" s="955"/>
      <c r="K1298" s="955"/>
      <c r="L1298" s="955"/>
      <c r="M1298" s="955"/>
    </row>
    <row r="1299" spans="10:13">
      <c r="J1299" s="955"/>
      <c r="K1299" s="955"/>
      <c r="L1299" s="955"/>
      <c r="M1299" s="955"/>
    </row>
    <row r="1300" spans="10:13">
      <c r="J1300" s="955"/>
      <c r="K1300" s="955"/>
      <c r="L1300" s="955"/>
      <c r="M1300" s="955"/>
    </row>
    <row r="1301" spans="10:13">
      <c r="J1301" s="955"/>
      <c r="K1301" s="955"/>
      <c r="L1301" s="955"/>
      <c r="M1301" s="955"/>
    </row>
    <row r="1302" spans="10:13">
      <c r="J1302" s="955"/>
      <c r="K1302" s="955"/>
      <c r="L1302" s="955"/>
      <c r="M1302" s="955"/>
    </row>
    <row r="1303" spans="10:13">
      <c r="J1303" s="955"/>
      <c r="K1303" s="955"/>
      <c r="L1303" s="955"/>
      <c r="M1303" s="955"/>
    </row>
    <row r="1304" spans="10:13">
      <c r="J1304" s="955"/>
      <c r="K1304" s="955"/>
      <c r="L1304" s="955"/>
      <c r="M1304" s="955"/>
    </row>
    <row r="1305" spans="10:13">
      <c r="J1305" s="955"/>
      <c r="K1305" s="955"/>
      <c r="L1305" s="955"/>
      <c r="M1305" s="955"/>
    </row>
    <row r="1306" spans="10:13">
      <c r="J1306" s="955"/>
      <c r="K1306" s="955"/>
      <c r="L1306" s="955"/>
      <c r="M1306" s="955"/>
    </row>
    <row r="1307" spans="10:13">
      <c r="J1307" s="955"/>
      <c r="K1307" s="955"/>
      <c r="L1307" s="955"/>
      <c r="M1307" s="955"/>
    </row>
    <row r="1308" spans="10:13">
      <c r="J1308" s="955"/>
      <c r="K1308" s="955"/>
      <c r="L1308" s="955"/>
      <c r="M1308" s="955"/>
    </row>
    <row r="1309" spans="10:13">
      <c r="J1309" s="955"/>
      <c r="K1309" s="955"/>
      <c r="L1309" s="955"/>
      <c r="M1309" s="955"/>
    </row>
    <row r="1310" spans="10:13">
      <c r="J1310" s="955"/>
      <c r="K1310" s="955"/>
      <c r="L1310" s="955"/>
      <c r="M1310" s="955"/>
    </row>
    <row r="1311" spans="10:13">
      <c r="J1311" s="955"/>
      <c r="K1311" s="955"/>
      <c r="L1311" s="955"/>
      <c r="M1311" s="955"/>
    </row>
    <row r="1312" spans="10:13">
      <c r="J1312" s="955"/>
      <c r="K1312" s="955"/>
      <c r="L1312" s="955"/>
      <c r="M1312" s="955"/>
    </row>
    <row r="1313" spans="10:13">
      <c r="J1313" s="955"/>
      <c r="K1313" s="955"/>
      <c r="L1313" s="955"/>
      <c r="M1313" s="955"/>
    </row>
    <row r="1314" spans="10:13">
      <c r="J1314" s="955"/>
      <c r="K1314" s="955"/>
      <c r="L1314" s="955"/>
      <c r="M1314" s="955"/>
    </row>
    <row r="1315" spans="10:13">
      <c r="J1315" s="955"/>
      <c r="K1315" s="955"/>
      <c r="L1315" s="955"/>
      <c r="M1315" s="955"/>
    </row>
    <row r="1316" spans="10:13">
      <c r="J1316" s="955"/>
      <c r="K1316" s="955"/>
      <c r="L1316" s="955"/>
      <c r="M1316" s="955"/>
    </row>
    <row r="1317" spans="10:13">
      <c r="J1317" s="955"/>
      <c r="K1317" s="955"/>
      <c r="L1317" s="955"/>
      <c r="M1317" s="955"/>
    </row>
    <row r="1318" spans="10:13">
      <c r="J1318" s="955"/>
      <c r="K1318" s="955"/>
      <c r="L1318" s="955"/>
      <c r="M1318" s="955"/>
    </row>
    <row r="1319" spans="10:13">
      <c r="J1319" s="955"/>
      <c r="K1319" s="955"/>
      <c r="L1319" s="955"/>
      <c r="M1319" s="955"/>
    </row>
    <row r="1320" spans="10:13">
      <c r="J1320" s="955"/>
      <c r="K1320" s="955"/>
      <c r="L1320" s="955"/>
      <c r="M1320" s="955"/>
    </row>
    <row r="1321" spans="10:13">
      <c r="J1321" s="955"/>
      <c r="K1321" s="955"/>
      <c r="L1321" s="955"/>
      <c r="M1321" s="955"/>
    </row>
    <row r="1322" spans="10:13">
      <c r="J1322" s="955"/>
      <c r="K1322" s="955"/>
      <c r="L1322" s="955"/>
      <c r="M1322" s="955"/>
    </row>
    <row r="1323" spans="10:13">
      <c r="J1323" s="955"/>
      <c r="K1323" s="955"/>
      <c r="L1323" s="955"/>
      <c r="M1323" s="955"/>
    </row>
    <row r="1324" spans="10:13">
      <c r="J1324" s="955"/>
      <c r="K1324" s="955"/>
      <c r="L1324" s="955"/>
      <c r="M1324" s="955"/>
    </row>
    <row r="1325" spans="10:13">
      <c r="J1325" s="955"/>
      <c r="K1325" s="955"/>
      <c r="L1325" s="955"/>
      <c r="M1325" s="955"/>
    </row>
    <row r="1326" spans="10:13">
      <c r="J1326" s="955"/>
      <c r="K1326" s="955"/>
      <c r="L1326" s="955"/>
      <c r="M1326" s="955"/>
    </row>
    <row r="1327" spans="10:13">
      <c r="J1327" s="955"/>
      <c r="K1327" s="955"/>
      <c r="L1327" s="955"/>
      <c r="M1327" s="955"/>
    </row>
    <row r="1328" spans="10:13">
      <c r="J1328" s="955"/>
      <c r="K1328" s="955"/>
      <c r="L1328" s="955"/>
      <c r="M1328" s="955"/>
    </row>
    <row r="1329" spans="10:13">
      <c r="J1329" s="955"/>
      <c r="K1329" s="955"/>
      <c r="L1329" s="955"/>
      <c r="M1329" s="955"/>
    </row>
    <row r="1330" spans="10:13">
      <c r="J1330" s="955"/>
      <c r="K1330" s="955"/>
      <c r="L1330" s="955"/>
      <c r="M1330" s="955"/>
    </row>
    <row r="1331" spans="10:13">
      <c r="J1331" s="955"/>
      <c r="K1331" s="955"/>
      <c r="L1331" s="955"/>
      <c r="M1331" s="955"/>
    </row>
    <row r="1332" spans="10:13">
      <c r="J1332" s="955"/>
      <c r="K1332" s="955"/>
      <c r="L1332" s="955"/>
      <c r="M1332" s="955"/>
    </row>
    <row r="1333" spans="10:13">
      <c r="J1333" s="955"/>
      <c r="K1333" s="955"/>
      <c r="L1333" s="955"/>
      <c r="M1333" s="955"/>
    </row>
    <row r="1334" spans="10:13">
      <c r="J1334" s="955"/>
      <c r="K1334" s="955"/>
      <c r="L1334" s="955"/>
      <c r="M1334" s="955"/>
    </row>
    <row r="1335" spans="10:13">
      <c r="J1335" s="955"/>
      <c r="K1335" s="955"/>
      <c r="L1335" s="955"/>
      <c r="M1335" s="955"/>
    </row>
    <row r="1336" spans="10:13">
      <c r="J1336" s="955"/>
      <c r="K1336" s="955"/>
      <c r="L1336" s="955"/>
      <c r="M1336" s="955"/>
    </row>
    <row r="1337" spans="10:13">
      <c r="J1337" s="955"/>
      <c r="K1337" s="955"/>
      <c r="L1337" s="955"/>
      <c r="M1337" s="955"/>
    </row>
    <row r="1338" spans="10:13">
      <c r="J1338" s="955"/>
      <c r="K1338" s="955"/>
      <c r="L1338" s="955"/>
      <c r="M1338" s="955"/>
    </row>
    <row r="1339" spans="10:13">
      <c r="J1339" s="955"/>
      <c r="K1339" s="955"/>
      <c r="L1339" s="955"/>
      <c r="M1339" s="955"/>
    </row>
    <row r="1340" spans="10:13">
      <c r="J1340" s="955"/>
      <c r="K1340" s="955"/>
      <c r="L1340" s="955"/>
      <c r="M1340" s="955"/>
    </row>
    <row r="1341" spans="10:13">
      <c r="J1341" s="955"/>
      <c r="K1341" s="955"/>
      <c r="L1341" s="955"/>
      <c r="M1341" s="955"/>
    </row>
    <row r="1342" spans="10:13">
      <c r="J1342" s="955"/>
      <c r="K1342" s="955"/>
      <c r="L1342" s="955"/>
      <c r="M1342" s="955"/>
    </row>
    <row r="1343" spans="10:13">
      <c r="J1343" s="955"/>
      <c r="K1343" s="955"/>
      <c r="L1343" s="955"/>
      <c r="M1343" s="955"/>
    </row>
    <row r="1344" spans="10:13">
      <c r="J1344" s="955"/>
      <c r="K1344" s="955"/>
      <c r="L1344" s="955"/>
      <c r="M1344" s="955"/>
    </row>
    <row r="1345" spans="10:13">
      <c r="J1345" s="955"/>
      <c r="K1345" s="955"/>
      <c r="L1345" s="955"/>
      <c r="M1345" s="955"/>
    </row>
    <row r="1346" spans="10:13">
      <c r="J1346" s="955"/>
      <c r="K1346" s="955"/>
      <c r="L1346" s="955"/>
      <c r="M1346" s="955"/>
    </row>
    <row r="1347" spans="10:13">
      <c r="J1347" s="955"/>
      <c r="K1347" s="955"/>
      <c r="L1347" s="955"/>
      <c r="M1347" s="955"/>
    </row>
    <row r="1348" spans="10:13">
      <c r="J1348" s="955"/>
      <c r="K1348" s="955"/>
      <c r="L1348" s="955"/>
      <c r="M1348" s="955"/>
    </row>
    <row r="1349" spans="10:13">
      <c r="J1349" s="955"/>
      <c r="K1349" s="955"/>
      <c r="L1349" s="955"/>
      <c r="M1349" s="955"/>
    </row>
    <row r="1350" spans="10:13">
      <c r="J1350" s="955"/>
      <c r="K1350" s="955"/>
      <c r="L1350" s="955"/>
      <c r="M1350" s="955"/>
    </row>
    <row r="1351" spans="10:13">
      <c r="J1351" s="955"/>
      <c r="K1351" s="955"/>
      <c r="L1351" s="955"/>
      <c r="M1351" s="955"/>
    </row>
    <row r="1352" spans="10:13">
      <c r="J1352" s="955"/>
      <c r="K1352" s="955"/>
      <c r="L1352" s="955"/>
      <c r="M1352" s="955"/>
    </row>
    <row r="1353" spans="10:13">
      <c r="J1353" s="955"/>
      <c r="K1353" s="955"/>
      <c r="L1353" s="955"/>
      <c r="M1353" s="955"/>
    </row>
    <row r="1354" spans="10:13">
      <c r="J1354" s="955"/>
      <c r="K1354" s="955"/>
      <c r="L1354" s="955"/>
      <c r="M1354" s="955"/>
    </row>
    <row r="1355" spans="10:13">
      <c r="J1355" s="955"/>
      <c r="K1355" s="955"/>
      <c r="L1355" s="955"/>
      <c r="M1355" s="955"/>
    </row>
    <row r="1356" spans="10:13">
      <c r="J1356" s="955"/>
      <c r="K1356" s="955"/>
      <c r="L1356" s="955"/>
      <c r="M1356" s="955"/>
    </row>
    <row r="1357" spans="10:13">
      <c r="J1357" s="955"/>
      <c r="K1357" s="955"/>
      <c r="L1357" s="955"/>
      <c r="M1357" s="955"/>
    </row>
    <row r="1358" spans="10:13">
      <c r="J1358" s="955"/>
      <c r="K1358" s="955"/>
      <c r="L1358" s="955"/>
      <c r="M1358" s="955"/>
    </row>
    <row r="1359" spans="10:13">
      <c r="J1359" s="955"/>
      <c r="K1359" s="955"/>
      <c r="L1359" s="955"/>
      <c r="M1359" s="955"/>
    </row>
    <row r="1360" spans="10:13">
      <c r="J1360" s="955"/>
      <c r="K1360" s="955"/>
      <c r="L1360" s="955"/>
      <c r="M1360" s="955"/>
    </row>
    <row r="1361" spans="10:13">
      <c r="J1361" s="955"/>
      <c r="K1361" s="955"/>
      <c r="L1361" s="955"/>
      <c r="M1361" s="955"/>
    </row>
    <row r="1362" spans="10:13">
      <c r="J1362" s="955"/>
      <c r="K1362" s="955"/>
      <c r="L1362" s="955"/>
      <c r="M1362" s="955"/>
    </row>
    <row r="1363" spans="10:13">
      <c r="J1363" s="955"/>
      <c r="K1363" s="955"/>
      <c r="L1363" s="955"/>
      <c r="M1363" s="955"/>
    </row>
    <row r="1364" spans="10:13">
      <c r="J1364" s="955"/>
      <c r="K1364" s="955"/>
      <c r="L1364" s="955"/>
      <c r="M1364" s="955"/>
    </row>
    <row r="1365" spans="10:13">
      <c r="J1365" s="955"/>
      <c r="K1365" s="955"/>
      <c r="L1365" s="955"/>
      <c r="M1365" s="955"/>
    </row>
    <row r="1366" spans="10:13">
      <c r="J1366" s="955"/>
      <c r="K1366" s="955"/>
      <c r="L1366" s="955"/>
      <c r="M1366" s="955"/>
    </row>
    <row r="1367" spans="10:13">
      <c r="J1367" s="955"/>
      <c r="K1367" s="955"/>
      <c r="L1367" s="955"/>
      <c r="M1367" s="955"/>
    </row>
    <row r="1368" spans="10:13">
      <c r="J1368" s="955"/>
      <c r="K1368" s="955"/>
      <c r="L1368" s="955"/>
      <c r="M1368" s="955"/>
    </row>
    <row r="1369" spans="10:13">
      <c r="J1369" s="955"/>
      <c r="K1369" s="955"/>
      <c r="L1369" s="955"/>
      <c r="M1369" s="955"/>
    </row>
    <row r="1370" spans="10:13">
      <c r="J1370" s="955"/>
      <c r="K1370" s="955"/>
      <c r="L1370" s="955"/>
      <c r="M1370" s="955"/>
    </row>
    <row r="1371" spans="10:13">
      <c r="J1371" s="955"/>
      <c r="K1371" s="955"/>
      <c r="L1371" s="955"/>
      <c r="M1371" s="955"/>
    </row>
    <row r="1372" spans="10:13">
      <c r="J1372" s="955"/>
      <c r="K1372" s="955"/>
      <c r="L1372" s="955"/>
      <c r="M1372" s="955"/>
    </row>
    <row r="1373" spans="10:13">
      <c r="J1373" s="955"/>
      <c r="K1373" s="955"/>
      <c r="L1373" s="955"/>
      <c r="M1373" s="955"/>
    </row>
    <row r="1374" spans="10:13">
      <c r="J1374" s="955"/>
      <c r="K1374" s="955"/>
      <c r="L1374" s="955"/>
      <c r="M1374" s="955"/>
    </row>
    <row r="1375" spans="10:13">
      <c r="J1375" s="955"/>
      <c r="K1375" s="955"/>
      <c r="L1375" s="955"/>
      <c r="M1375" s="955"/>
    </row>
    <row r="1376" spans="10:13">
      <c r="J1376" s="955"/>
      <c r="K1376" s="955"/>
      <c r="L1376" s="955"/>
      <c r="M1376" s="955"/>
    </row>
    <row r="1377" spans="10:13">
      <c r="J1377" s="955"/>
      <c r="K1377" s="955"/>
      <c r="L1377" s="955"/>
      <c r="M1377" s="955"/>
    </row>
    <row r="1378" spans="10:13">
      <c r="J1378" s="955"/>
      <c r="K1378" s="955"/>
      <c r="L1378" s="955"/>
      <c r="M1378" s="955"/>
    </row>
    <row r="1379" spans="10:13">
      <c r="J1379" s="955"/>
      <c r="K1379" s="955"/>
      <c r="L1379" s="955"/>
      <c r="M1379" s="955"/>
    </row>
    <row r="1380" spans="10:13">
      <c r="J1380" s="955"/>
      <c r="K1380" s="955"/>
      <c r="L1380" s="955"/>
      <c r="M1380" s="955"/>
    </row>
    <row r="1381" spans="10:13">
      <c r="J1381" s="955"/>
      <c r="K1381" s="955"/>
      <c r="L1381" s="955"/>
      <c r="M1381" s="955"/>
    </row>
    <row r="1382" spans="10:13">
      <c r="J1382" s="955"/>
      <c r="K1382" s="955"/>
      <c r="L1382" s="955"/>
      <c r="M1382" s="955"/>
    </row>
    <row r="1383" spans="10:13">
      <c r="J1383" s="955"/>
      <c r="K1383" s="955"/>
      <c r="L1383" s="955"/>
      <c r="M1383" s="955"/>
    </row>
    <row r="1384" spans="10:13">
      <c r="J1384" s="955"/>
      <c r="K1384" s="955"/>
      <c r="L1384" s="955"/>
      <c r="M1384" s="955"/>
    </row>
    <row r="1385" spans="10:13">
      <c r="J1385" s="955"/>
      <c r="K1385" s="955"/>
      <c r="L1385" s="955"/>
      <c r="M1385" s="955"/>
    </row>
    <row r="1386" spans="10:13">
      <c r="J1386" s="955"/>
      <c r="K1386" s="955"/>
      <c r="L1386" s="955"/>
      <c r="M1386" s="955"/>
    </row>
    <row r="1387" spans="10:13">
      <c r="J1387" s="955"/>
      <c r="K1387" s="955"/>
      <c r="L1387" s="955"/>
      <c r="M1387" s="955"/>
    </row>
    <row r="1388" spans="10:13">
      <c r="J1388" s="955"/>
      <c r="K1388" s="955"/>
      <c r="L1388" s="955"/>
      <c r="M1388" s="955"/>
    </row>
    <row r="1389" spans="10:13">
      <c r="J1389" s="955"/>
      <c r="K1389" s="955"/>
      <c r="L1389" s="955"/>
      <c r="M1389" s="955"/>
    </row>
    <row r="1390" spans="10:13">
      <c r="J1390" s="955"/>
      <c r="K1390" s="955"/>
      <c r="L1390" s="955"/>
      <c r="M1390" s="955"/>
    </row>
    <row r="1391" spans="10:13">
      <c r="J1391" s="955"/>
      <c r="K1391" s="955"/>
      <c r="L1391" s="955"/>
      <c r="M1391" s="955"/>
    </row>
    <row r="1392" spans="10:13">
      <c r="J1392" s="955"/>
      <c r="K1392" s="955"/>
      <c r="L1392" s="955"/>
      <c r="M1392" s="955"/>
    </row>
    <row r="1393" spans="10:13">
      <c r="J1393" s="955"/>
      <c r="K1393" s="955"/>
      <c r="L1393" s="955"/>
      <c r="M1393" s="955"/>
    </row>
    <row r="1394" spans="10:13">
      <c r="J1394" s="955"/>
      <c r="K1394" s="955"/>
      <c r="L1394" s="955"/>
      <c r="M1394" s="955"/>
    </row>
    <row r="1395" spans="10:13">
      <c r="J1395" s="955"/>
      <c r="K1395" s="955"/>
      <c r="L1395" s="955"/>
      <c r="M1395" s="955"/>
    </row>
    <row r="1396" spans="10:13">
      <c r="J1396" s="955"/>
      <c r="K1396" s="955"/>
      <c r="L1396" s="955"/>
      <c r="M1396" s="955"/>
    </row>
    <row r="1397" spans="10:13">
      <c r="J1397" s="955"/>
      <c r="K1397" s="955"/>
      <c r="L1397" s="955"/>
      <c r="M1397" s="955"/>
    </row>
    <row r="1398" spans="10:13">
      <c r="J1398" s="955"/>
      <c r="K1398" s="955"/>
      <c r="L1398" s="955"/>
      <c r="M1398" s="955"/>
    </row>
    <row r="1399" spans="10:13">
      <c r="J1399" s="955"/>
      <c r="K1399" s="955"/>
      <c r="L1399" s="955"/>
      <c r="M1399" s="955"/>
    </row>
    <row r="1400" spans="10:13">
      <c r="J1400" s="955"/>
      <c r="K1400" s="955"/>
      <c r="L1400" s="955"/>
      <c r="M1400" s="955"/>
    </row>
    <row r="1401" spans="10:13">
      <c r="J1401" s="955"/>
      <c r="K1401" s="955"/>
      <c r="L1401" s="955"/>
      <c r="M1401" s="955"/>
    </row>
    <row r="1402" spans="10:13">
      <c r="J1402" s="955"/>
      <c r="K1402" s="955"/>
      <c r="L1402" s="955"/>
      <c r="M1402" s="955"/>
    </row>
    <row r="1403" spans="10:13">
      <c r="J1403" s="955"/>
      <c r="K1403" s="955"/>
      <c r="L1403" s="955"/>
      <c r="M1403" s="955"/>
    </row>
    <row r="1404" spans="10:13">
      <c r="J1404" s="955"/>
      <c r="K1404" s="955"/>
      <c r="L1404" s="955"/>
      <c r="M1404" s="955"/>
    </row>
    <row r="1405" spans="10:13">
      <c r="J1405" s="955"/>
      <c r="K1405" s="955"/>
      <c r="L1405" s="955"/>
      <c r="M1405" s="955"/>
    </row>
    <row r="1406" spans="10:13">
      <c r="J1406" s="955"/>
      <c r="K1406" s="955"/>
      <c r="L1406" s="955"/>
      <c r="M1406" s="955"/>
    </row>
    <row r="1407" spans="10:13">
      <c r="J1407" s="955"/>
      <c r="K1407" s="955"/>
      <c r="L1407" s="955"/>
      <c r="M1407" s="955"/>
    </row>
    <row r="1408" spans="10:13">
      <c r="J1408" s="955"/>
      <c r="K1408" s="955"/>
      <c r="L1408" s="955"/>
      <c r="M1408" s="955"/>
    </row>
    <row r="1409" spans="10:13">
      <c r="J1409" s="955"/>
      <c r="K1409" s="955"/>
      <c r="L1409" s="955"/>
      <c r="M1409" s="955"/>
    </row>
    <row r="1410" spans="10:13">
      <c r="J1410" s="955"/>
      <c r="K1410" s="955"/>
      <c r="L1410" s="955"/>
      <c r="M1410" s="955"/>
    </row>
    <row r="1411" spans="10:13">
      <c r="J1411" s="955"/>
      <c r="K1411" s="955"/>
      <c r="L1411" s="955"/>
      <c r="M1411" s="955"/>
    </row>
    <row r="1412" spans="10:13">
      <c r="J1412" s="955"/>
      <c r="K1412" s="955"/>
      <c r="L1412" s="955"/>
      <c r="M1412" s="955"/>
    </row>
    <row r="1413" spans="10:13">
      <c r="J1413" s="955"/>
      <c r="K1413" s="955"/>
      <c r="L1413" s="955"/>
      <c r="M1413" s="955"/>
    </row>
    <row r="1414" spans="10:13">
      <c r="J1414" s="955"/>
      <c r="K1414" s="955"/>
      <c r="L1414" s="955"/>
      <c r="M1414" s="955"/>
    </row>
    <row r="1415" spans="10:13">
      <c r="J1415" s="955"/>
      <c r="K1415" s="955"/>
      <c r="L1415" s="955"/>
      <c r="M1415" s="955"/>
    </row>
    <row r="1416" spans="10:13">
      <c r="J1416" s="955"/>
      <c r="K1416" s="955"/>
      <c r="L1416" s="955"/>
      <c r="M1416" s="955"/>
    </row>
    <row r="1417" spans="10:13">
      <c r="J1417" s="955"/>
      <c r="K1417" s="955"/>
      <c r="L1417" s="955"/>
      <c r="M1417" s="955"/>
    </row>
    <row r="1418" spans="10:13">
      <c r="J1418" s="955"/>
      <c r="K1418" s="955"/>
      <c r="L1418" s="955"/>
      <c r="M1418" s="955"/>
    </row>
    <row r="1419" spans="10:13">
      <c r="J1419" s="955"/>
      <c r="K1419" s="955"/>
      <c r="L1419" s="955"/>
      <c r="M1419" s="955"/>
    </row>
    <row r="1420" spans="10:13">
      <c r="J1420" s="955"/>
      <c r="K1420" s="955"/>
      <c r="L1420" s="955"/>
      <c r="M1420" s="955"/>
    </row>
    <row r="1421" spans="10:13">
      <c r="J1421" s="955"/>
      <c r="K1421" s="955"/>
      <c r="L1421" s="955"/>
      <c r="M1421" s="955"/>
    </row>
    <row r="1422" spans="10:13">
      <c r="J1422" s="955"/>
      <c r="K1422" s="955"/>
      <c r="L1422" s="955"/>
      <c r="M1422" s="955"/>
    </row>
    <row r="1423" spans="10:13">
      <c r="J1423" s="955"/>
      <c r="K1423" s="955"/>
      <c r="L1423" s="955"/>
      <c r="M1423" s="955"/>
    </row>
    <row r="1424" spans="10:13">
      <c r="J1424" s="955"/>
      <c r="K1424" s="955"/>
      <c r="L1424" s="955"/>
      <c r="M1424" s="955"/>
    </row>
    <row r="1425" spans="10:13">
      <c r="J1425" s="955"/>
      <c r="K1425" s="955"/>
      <c r="L1425" s="955"/>
      <c r="M1425" s="955"/>
    </row>
    <row r="1426" spans="10:13">
      <c r="J1426" s="955"/>
      <c r="K1426" s="955"/>
      <c r="L1426" s="955"/>
      <c r="M1426" s="955"/>
    </row>
    <row r="1427" spans="10:13">
      <c r="J1427" s="955"/>
      <c r="K1427" s="955"/>
      <c r="L1427" s="955"/>
      <c r="M1427" s="955"/>
    </row>
    <row r="1428" spans="10:13">
      <c r="J1428" s="955"/>
      <c r="K1428" s="955"/>
      <c r="L1428" s="955"/>
      <c r="M1428" s="955"/>
    </row>
    <row r="1429" spans="10:13">
      <c r="J1429" s="955"/>
      <c r="K1429" s="955"/>
      <c r="L1429" s="955"/>
      <c r="M1429" s="955"/>
    </row>
    <row r="1430" spans="10:13">
      <c r="J1430" s="955"/>
      <c r="K1430" s="955"/>
      <c r="L1430" s="955"/>
      <c r="M1430" s="955"/>
    </row>
    <row r="1431" spans="10:13">
      <c r="J1431" s="955"/>
      <c r="K1431" s="955"/>
      <c r="L1431" s="955"/>
      <c r="M1431" s="955"/>
    </row>
    <row r="1432" spans="10:13">
      <c r="J1432" s="955"/>
      <c r="K1432" s="955"/>
      <c r="L1432" s="955"/>
      <c r="M1432" s="955"/>
    </row>
    <row r="1433" spans="10:13">
      <c r="J1433" s="955"/>
      <c r="K1433" s="955"/>
      <c r="L1433" s="955"/>
      <c r="M1433" s="955"/>
    </row>
    <row r="1434" spans="10:13">
      <c r="J1434" s="955"/>
      <c r="K1434" s="955"/>
      <c r="L1434" s="955"/>
      <c r="M1434" s="955"/>
    </row>
    <row r="1435" spans="10:13">
      <c r="J1435" s="955"/>
      <c r="K1435" s="955"/>
      <c r="L1435" s="955"/>
      <c r="M1435" s="955"/>
    </row>
    <row r="1436" spans="10:13">
      <c r="J1436" s="955"/>
      <c r="K1436" s="955"/>
      <c r="L1436" s="955"/>
      <c r="M1436" s="955"/>
    </row>
    <row r="1437" spans="10:13">
      <c r="J1437" s="955"/>
      <c r="K1437" s="955"/>
      <c r="L1437" s="955"/>
      <c r="M1437" s="955"/>
    </row>
    <row r="1438" spans="10:13">
      <c r="J1438" s="955"/>
      <c r="K1438" s="955"/>
      <c r="L1438" s="955"/>
      <c r="M1438" s="955"/>
    </row>
    <row r="1439" spans="10:13">
      <c r="J1439" s="955"/>
      <c r="K1439" s="955"/>
      <c r="L1439" s="955"/>
      <c r="M1439" s="955"/>
    </row>
    <row r="1440" spans="10:13">
      <c r="J1440" s="955"/>
      <c r="K1440" s="955"/>
      <c r="L1440" s="955"/>
      <c r="M1440" s="955"/>
    </row>
    <row r="1441" spans="10:13">
      <c r="J1441" s="955"/>
      <c r="K1441" s="955"/>
      <c r="L1441" s="955"/>
      <c r="M1441" s="955"/>
    </row>
    <row r="1442" spans="10:13">
      <c r="J1442" s="955"/>
      <c r="K1442" s="955"/>
      <c r="L1442" s="955"/>
      <c r="M1442" s="955"/>
    </row>
    <row r="1443" spans="10:13">
      <c r="J1443" s="955"/>
      <c r="K1443" s="955"/>
      <c r="L1443" s="955"/>
      <c r="M1443" s="955"/>
    </row>
    <row r="1444" spans="10:13">
      <c r="J1444" s="955"/>
      <c r="K1444" s="955"/>
      <c r="L1444" s="955"/>
      <c r="M1444" s="955"/>
    </row>
    <row r="1445" spans="10:13">
      <c r="J1445" s="955"/>
      <c r="K1445" s="955"/>
      <c r="L1445" s="955"/>
      <c r="M1445" s="955"/>
    </row>
    <row r="1446" spans="10:13">
      <c r="J1446" s="955"/>
      <c r="K1446" s="955"/>
      <c r="L1446" s="955"/>
      <c r="M1446" s="955"/>
    </row>
    <row r="1447" spans="10:13">
      <c r="J1447" s="955"/>
      <c r="K1447" s="955"/>
      <c r="L1447" s="955"/>
      <c r="M1447" s="955"/>
    </row>
    <row r="1448" spans="10:13">
      <c r="J1448" s="955"/>
      <c r="K1448" s="955"/>
      <c r="L1448" s="955"/>
      <c r="M1448" s="955"/>
    </row>
    <row r="1449" spans="10:13">
      <c r="J1449" s="955"/>
      <c r="K1449" s="955"/>
      <c r="L1449" s="955"/>
      <c r="M1449" s="955"/>
    </row>
    <row r="1450" spans="10:13">
      <c r="J1450" s="955"/>
      <c r="K1450" s="955"/>
      <c r="L1450" s="955"/>
      <c r="M1450" s="955"/>
    </row>
    <row r="1451" spans="10:13">
      <c r="J1451" s="955"/>
      <c r="K1451" s="955"/>
      <c r="L1451" s="955"/>
      <c r="M1451" s="955"/>
    </row>
    <row r="1452" spans="10:13">
      <c r="J1452" s="955"/>
      <c r="K1452" s="955"/>
      <c r="L1452" s="955"/>
      <c r="M1452" s="955"/>
    </row>
    <row r="1453" spans="10:13">
      <c r="J1453" s="955"/>
      <c r="K1453" s="955"/>
      <c r="L1453" s="955"/>
      <c r="M1453" s="955"/>
    </row>
    <row r="1454" spans="10:13">
      <c r="J1454" s="955"/>
      <c r="K1454" s="955"/>
      <c r="L1454" s="955"/>
      <c r="M1454" s="955"/>
    </row>
    <row r="1455" spans="10:13">
      <c r="J1455" s="955"/>
      <c r="K1455" s="955"/>
      <c r="L1455" s="955"/>
      <c r="M1455" s="955"/>
    </row>
    <row r="1456" spans="10:13">
      <c r="J1456" s="955"/>
      <c r="K1456" s="955"/>
      <c r="L1456" s="955"/>
      <c r="M1456" s="955"/>
    </row>
    <row r="1457" spans="10:13">
      <c r="J1457" s="955"/>
      <c r="K1457" s="955"/>
      <c r="L1457" s="955"/>
      <c r="M1457" s="955"/>
    </row>
    <row r="1458" spans="10:13">
      <c r="J1458" s="955"/>
      <c r="K1458" s="955"/>
      <c r="L1458" s="955"/>
      <c r="M1458" s="955"/>
    </row>
    <row r="1459" spans="10:13">
      <c r="J1459" s="955"/>
      <c r="K1459" s="955"/>
      <c r="L1459" s="955"/>
      <c r="M1459" s="955"/>
    </row>
    <row r="1460" spans="10:13">
      <c r="J1460" s="955"/>
      <c r="K1460" s="955"/>
      <c r="L1460" s="955"/>
      <c r="M1460" s="955"/>
    </row>
    <row r="1461" spans="10:13">
      <c r="J1461" s="955"/>
      <c r="K1461" s="955"/>
      <c r="L1461" s="955"/>
      <c r="M1461" s="955"/>
    </row>
    <row r="1462" spans="10:13">
      <c r="J1462" s="955"/>
      <c r="K1462" s="955"/>
      <c r="L1462" s="955"/>
      <c r="M1462" s="955"/>
    </row>
    <row r="1463" spans="10:13">
      <c r="J1463" s="955"/>
      <c r="K1463" s="955"/>
      <c r="L1463" s="955"/>
      <c r="M1463" s="955"/>
    </row>
    <row r="1464" spans="10:13">
      <c r="J1464" s="955"/>
      <c r="K1464" s="955"/>
      <c r="L1464" s="955"/>
      <c r="M1464" s="955"/>
    </row>
    <row r="1465" spans="10:13">
      <c r="J1465" s="955"/>
      <c r="K1465" s="955"/>
      <c r="L1465" s="955"/>
      <c r="M1465" s="955"/>
    </row>
    <row r="1466" spans="10:13">
      <c r="J1466" s="955"/>
      <c r="K1466" s="955"/>
      <c r="L1466" s="955"/>
      <c r="M1466" s="955"/>
    </row>
    <row r="1467" spans="10:13">
      <c r="J1467" s="955"/>
      <c r="K1467" s="955"/>
      <c r="L1467" s="955"/>
      <c r="M1467" s="955"/>
    </row>
    <row r="1468" spans="10:13">
      <c r="J1468" s="955"/>
      <c r="K1468" s="955"/>
      <c r="L1468" s="955"/>
      <c r="M1468" s="955"/>
    </row>
    <row r="1469" spans="10:13">
      <c r="J1469" s="955"/>
      <c r="K1469" s="955"/>
      <c r="L1469" s="955"/>
      <c r="M1469" s="955"/>
    </row>
    <row r="1470" spans="10:13">
      <c r="J1470" s="955"/>
      <c r="K1470" s="955"/>
      <c r="L1470" s="955"/>
      <c r="M1470" s="955"/>
    </row>
    <row r="1471" spans="10:13">
      <c r="J1471" s="955"/>
      <c r="K1471" s="955"/>
      <c r="L1471" s="955"/>
      <c r="M1471" s="955"/>
    </row>
    <row r="1472" spans="10:13">
      <c r="J1472" s="955"/>
      <c r="K1472" s="955"/>
      <c r="L1472" s="955"/>
      <c r="M1472" s="955"/>
    </row>
    <row r="1473" spans="10:13">
      <c r="J1473" s="955"/>
      <c r="K1473" s="955"/>
      <c r="L1473" s="955"/>
      <c r="M1473" s="955"/>
    </row>
    <row r="1474" spans="10:13">
      <c r="J1474" s="955"/>
      <c r="K1474" s="955"/>
      <c r="L1474" s="955"/>
      <c r="M1474" s="955"/>
    </row>
    <row r="1475" spans="10:13">
      <c r="J1475" s="955"/>
      <c r="K1475" s="955"/>
      <c r="L1475" s="955"/>
      <c r="M1475" s="955"/>
    </row>
    <row r="1476" spans="10:13">
      <c r="J1476" s="955"/>
      <c r="K1476" s="955"/>
      <c r="L1476" s="955"/>
      <c r="M1476" s="955"/>
    </row>
    <row r="1477" spans="10:13">
      <c r="J1477" s="955"/>
      <c r="K1477" s="955"/>
      <c r="L1477" s="955"/>
      <c r="M1477" s="955"/>
    </row>
    <row r="1478" spans="10:13">
      <c r="J1478" s="955"/>
      <c r="K1478" s="955"/>
      <c r="L1478" s="955"/>
      <c r="M1478" s="955"/>
    </row>
    <row r="1479" spans="10:13">
      <c r="J1479" s="955"/>
      <c r="K1479" s="955"/>
      <c r="L1479" s="955"/>
      <c r="M1479" s="955"/>
    </row>
    <row r="1480" spans="10:13">
      <c r="J1480" s="955"/>
      <c r="K1480" s="955"/>
      <c r="L1480" s="955"/>
      <c r="M1480" s="955"/>
    </row>
    <row r="1481" spans="10:13">
      <c r="J1481" s="955"/>
      <c r="K1481" s="955"/>
      <c r="L1481" s="955"/>
      <c r="M1481" s="955"/>
    </row>
    <row r="1482" spans="10:13">
      <c r="J1482" s="955"/>
      <c r="K1482" s="955"/>
      <c r="L1482" s="955"/>
      <c r="M1482" s="955"/>
    </row>
    <row r="1483" spans="10:13">
      <c r="J1483" s="955"/>
      <c r="K1483" s="955"/>
      <c r="L1483" s="955"/>
      <c r="M1483" s="955"/>
    </row>
    <row r="1484" spans="10:13">
      <c r="J1484" s="955"/>
      <c r="K1484" s="955"/>
      <c r="L1484" s="955"/>
      <c r="M1484" s="955"/>
    </row>
    <row r="1485" spans="10:13">
      <c r="J1485" s="955"/>
      <c r="K1485" s="955"/>
      <c r="L1485" s="955"/>
      <c r="M1485" s="955"/>
    </row>
    <row r="1486" spans="10:13">
      <c r="J1486" s="955"/>
      <c r="K1486" s="955"/>
      <c r="L1486" s="955"/>
      <c r="M1486" s="955"/>
    </row>
    <row r="1487" spans="10:13">
      <c r="J1487" s="955"/>
      <c r="K1487" s="955"/>
      <c r="L1487" s="955"/>
      <c r="M1487" s="955"/>
    </row>
    <row r="1488" spans="10:13">
      <c r="J1488" s="955"/>
      <c r="K1488" s="955"/>
      <c r="L1488" s="955"/>
      <c r="M1488" s="955"/>
    </row>
    <row r="1489" spans="10:13">
      <c r="J1489" s="955"/>
      <c r="K1489" s="955"/>
      <c r="L1489" s="955"/>
      <c r="M1489" s="955"/>
    </row>
    <row r="1490" spans="10:13">
      <c r="J1490" s="955"/>
      <c r="K1490" s="955"/>
      <c r="L1490" s="955"/>
      <c r="M1490" s="955"/>
    </row>
    <row r="1491" spans="10:13">
      <c r="J1491" s="955"/>
      <c r="K1491" s="955"/>
      <c r="L1491" s="955"/>
      <c r="M1491" s="955"/>
    </row>
    <row r="1492" spans="10:13">
      <c r="J1492" s="955"/>
      <c r="K1492" s="955"/>
      <c r="L1492" s="955"/>
      <c r="M1492" s="955"/>
    </row>
    <row r="1493" spans="10:13">
      <c r="J1493" s="955"/>
      <c r="K1493" s="955"/>
      <c r="L1493" s="955"/>
      <c r="M1493" s="955"/>
    </row>
    <row r="1494" spans="10:13">
      <c r="J1494" s="955"/>
      <c r="K1494" s="955"/>
      <c r="L1494" s="955"/>
      <c r="M1494" s="955"/>
    </row>
    <row r="1495" spans="10:13">
      <c r="J1495" s="955"/>
      <c r="K1495" s="955"/>
      <c r="L1495" s="955"/>
      <c r="M1495" s="955"/>
    </row>
    <row r="1496" spans="10:13">
      <c r="J1496" s="955"/>
      <c r="K1496" s="955"/>
      <c r="L1496" s="955"/>
      <c r="M1496" s="955"/>
    </row>
    <row r="1497" spans="10:13">
      <c r="J1497" s="955"/>
      <c r="K1497" s="955"/>
      <c r="L1497" s="955"/>
      <c r="M1497" s="955"/>
    </row>
    <row r="1498" spans="10:13">
      <c r="J1498" s="955"/>
      <c r="K1498" s="955"/>
      <c r="L1498" s="955"/>
      <c r="M1498" s="955"/>
    </row>
    <row r="1499" spans="10:13">
      <c r="J1499" s="955"/>
      <c r="K1499" s="955"/>
      <c r="L1499" s="955"/>
      <c r="M1499" s="955"/>
    </row>
    <row r="1500" spans="10:13">
      <c r="J1500" s="955"/>
      <c r="K1500" s="955"/>
      <c r="L1500" s="955"/>
      <c r="M1500" s="955"/>
    </row>
    <row r="1501" spans="10:13">
      <c r="J1501" s="955"/>
      <c r="K1501" s="955"/>
      <c r="L1501" s="955"/>
      <c r="M1501" s="955"/>
    </row>
    <row r="1502" spans="10:13">
      <c r="J1502" s="955"/>
      <c r="K1502" s="955"/>
      <c r="L1502" s="955"/>
      <c r="M1502" s="955"/>
    </row>
    <row r="1503" spans="10:13">
      <c r="J1503" s="955"/>
      <c r="K1503" s="955"/>
      <c r="L1503" s="955"/>
      <c r="M1503" s="955"/>
    </row>
    <row r="1504" spans="10:13">
      <c r="J1504" s="955"/>
      <c r="K1504" s="955"/>
      <c r="L1504" s="955"/>
      <c r="M1504" s="955"/>
    </row>
    <row r="1505" spans="10:13">
      <c r="J1505" s="955"/>
      <c r="K1505" s="955"/>
      <c r="L1505" s="955"/>
      <c r="M1505" s="955"/>
    </row>
    <row r="1506" spans="10:13">
      <c r="J1506" s="955"/>
      <c r="K1506" s="955"/>
      <c r="L1506" s="955"/>
      <c r="M1506" s="955"/>
    </row>
    <row r="1507" spans="10:13">
      <c r="J1507" s="955"/>
      <c r="K1507" s="955"/>
      <c r="L1507" s="955"/>
      <c r="M1507" s="955"/>
    </row>
    <row r="1508" spans="10:13">
      <c r="J1508" s="955"/>
      <c r="K1508" s="955"/>
      <c r="L1508" s="955"/>
      <c r="M1508" s="955"/>
    </row>
    <row r="1509" spans="10:13">
      <c r="J1509" s="955"/>
      <c r="K1509" s="955"/>
      <c r="L1509" s="955"/>
      <c r="M1509" s="955"/>
    </row>
    <row r="1510" spans="10:13">
      <c r="J1510" s="955"/>
      <c r="K1510" s="955"/>
      <c r="L1510" s="955"/>
      <c r="M1510" s="955"/>
    </row>
    <row r="1511" spans="10:13">
      <c r="J1511" s="955"/>
      <c r="K1511" s="955"/>
      <c r="L1511" s="955"/>
      <c r="M1511" s="955"/>
    </row>
    <row r="1512" spans="10:13">
      <c r="J1512" s="955"/>
      <c r="K1512" s="955"/>
      <c r="L1512" s="955"/>
      <c r="M1512" s="955"/>
    </row>
    <row r="1513" spans="10:13">
      <c r="J1513" s="955"/>
      <c r="K1513" s="955"/>
      <c r="L1513" s="955"/>
      <c r="M1513" s="955"/>
    </row>
    <row r="1514" spans="10:13">
      <c r="J1514" s="955"/>
      <c r="K1514" s="955"/>
      <c r="L1514" s="955"/>
      <c r="M1514" s="955"/>
    </row>
    <row r="1515" spans="10:13">
      <c r="J1515" s="955"/>
      <c r="K1515" s="955"/>
      <c r="L1515" s="955"/>
      <c r="M1515" s="955"/>
    </row>
    <row r="1516" spans="10:13">
      <c r="J1516" s="955"/>
      <c r="K1516" s="955"/>
      <c r="L1516" s="955"/>
      <c r="M1516" s="955"/>
    </row>
    <row r="1517" spans="10:13">
      <c r="J1517" s="955"/>
      <c r="K1517" s="955"/>
      <c r="L1517" s="955"/>
      <c r="M1517" s="955"/>
    </row>
    <row r="1518" spans="10:13">
      <c r="J1518" s="955"/>
      <c r="K1518" s="955"/>
      <c r="L1518" s="955"/>
      <c r="M1518" s="955"/>
    </row>
    <row r="1519" spans="10:13">
      <c r="J1519" s="955"/>
      <c r="K1519" s="955"/>
      <c r="L1519" s="955"/>
      <c r="M1519" s="955"/>
    </row>
    <row r="1520" spans="10:13">
      <c r="J1520" s="955"/>
      <c r="K1520" s="955"/>
      <c r="L1520" s="955"/>
      <c r="M1520" s="955"/>
    </row>
    <row r="1521" spans="10:13">
      <c r="J1521" s="955"/>
      <c r="K1521" s="955"/>
      <c r="L1521" s="955"/>
      <c r="M1521" s="955"/>
    </row>
    <row r="1522" spans="10:13">
      <c r="J1522" s="955"/>
      <c r="K1522" s="955"/>
      <c r="L1522" s="955"/>
      <c r="M1522" s="955"/>
    </row>
    <row r="1523" spans="10:13">
      <c r="J1523" s="955"/>
      <c r="K1523" s="955"/>
      <c r="L1523" s="955"/>
      <c r="M1523" s="955"/>
    </row>
    <row r="1524" spans="10:13">
      <c r="J1524" s="955"/>
      <c r="K1524" s="955"/>
      <c r="L1524" s="955"/>
      <c r="M1524" s="955"/>
    </row>
    <row r="1525" spans="10:13">
      <c r="J1525" s="955"/>
      <c r="K1525" s="955"/>
      <c r="L1525" s="955"/>
      <c r="M1525" s="955"/>
    </row>
    <row r="1526" spans="10:13">
      <c r="J1526" s="955"/>
      <c r="K1526" s="955"/>
      <c r="L1526" s="955"/>
      <c r="M1526" s="955"/>
    </row>
    <row r="1527" spans="10:13">
      <c r="J1527" s="955"/>
      <c r="K1527" s="955"/>
      <c r="L1527" s="955"/>
      <c r="M1527" s="955"/>
    </row>
    <row r="1528" spans="10:13">
      <c r="J1528" s="955"/>
      <c r="K1528" s="955"/>
      <c r="L1528" s="955"/>
      <c r="M1528" s="955"/>
    </row>
    <row r="1529" spans="10:13">
      <c r="J1529" s="955"/>
      <c r="K1529" s="955"/>
      <c r="L1529" s="955"/>
      <c r="M1529" s="955"/>
    </row>
    <row r="1530" spans="10:13">
      <c r="J1530" s="955"/>
      <c r="K1530" s="955"/>
      <c r="L1530" s="955"/>
      <c r="M1530" s="955"/>
    </row>
    <row r="1531" spans="10:13">
      <c r="J1531" s="955"/>
      <c r="K1531" s="955"/>
      <c r="L1531" s="955"/>
      <c r="M1531" s="955"/>
    </row>
    <row r="1532" spans="10:13">
      <c r="J1532" s="955"/>
      <c r="K1532" s="955"/>
      <c r="L1532" s="955"/>
      <c r="M1532" s="955"/>
    </row>
    <row r="1533" spans="10:13">
      <c r="J1533" s="955"/>
      <c r="K1533" s="955"/>
      <c r="L1533" s="955"/>
      <c r="M1533" s="955"/>
    </row>
    <row r="1534" spans="10:13">
      <c r="J1534" s="955"/>
      <c r="K1534" s="955"/>
      <c r="L1534" s="955"/>
      <c r="M1534" s="955"/>
    </row>
    <row r="1535" spans="10:13">
      <c r="J1535" s="955"/>
      <c r="K1535" s="955"/>
      <c r="L1535" s="955"/>
      <c r="M1535" s="955"/>
    </row>
    <row r="1536" spans="10:13">
      <c r="J1536" s="955"/>
      <c r="K1536" s="955"/>
      <c r="L1536" s="955"/>
      <c r="M1536" s="955"/>
    </row>
    <row r="1537" spans="10:13">
      <c r="J1537" s="955"/>
      <c r="K1537" s="955"/>
      <c r="L1537" s="955"/>
      <c r="M1537" s="955"/>
    </row>
    <row r="1538" spans="10:13">
      <c r="J1538" s="955"/>
      <c r="K1538" s="955"/>
      <c r="L1538" s="955"/>
      <c r="M1538" s="955"/>
    </row>
    <row r="1539" spans="10:13">
      <c r="J1539" s="955"/>
      <c r="K1539" s="955"/>
      <c r="L1539" s="955"/>
      <c r="M1539" s="955"/>
    </row>
    <row r="1540" spans="10:13">
      <c r="J1540" s="955"/>
      <c r="K1540" s="955"/>
      <c r="L1540" s="955"/>
      <c r="M1540" s="955"/>
    </row>
    <row r="1541" spans="10:13">
      <c r="J1541" s="955"/>
      <c r="K1541" s="955"/>
      <c r="L1541" s="955"/>
      <c r="M1541" s="955"/>
    </row>
    <row r="1542" spans="10:13">
      <c r="J1542" s="955"/>
      <c r="K1542" s="955"/>
      <c r="L1542" s="955"/>
      <c r="M1542" s="955"/>
    </row>
    <row r="1543" spans="10:13">
      <c r="J1543" s="955"/>
      <c r="K1543" s="955"/>
      <c r="L1543" s="955"/>
      <c r="M1543" s="955"/>
    </row>
    <row r="1544" spans="10:13">
      <c r="J1544" s="955"/>
      <c r="K1544" s="955"/>
      <c r="L1544" s="955"/>
      <c r="M1544" s="955"/>
    </row>
    <row r="1545" spans="10:13">
      <c r="J1545" s="955"/>
      <c r="K1545" s="955"/>
      <c r="L1545" s="955"/>
      <c r="M1545" s="955"/>
    </row>
    <row r="1546" spans="10:13">
      <c r="J1546" s="955"/>
      <c r="K1546" s="955"/>
      <c r="L1546" s="955"/>
      <c r="M1546" s="955"/>
    </row>
    <row r="1547" spans="10:13">
      <c r="J1547" s="955"/>
      <c r="K1547" s="955"/>
      <c r="L1547" s="955"/>
      <c r="M1547" s="955"/>
    </row>
    <row r="1548" spans="10:13">
      <c r="J1548" s="955"/>
      <c r="K1548" s="955"/>
      <c r="L1548" s="955"/>
      <c r="M1548" s="955"/>
    </row>
    <row r="1549" spans="10:13">
      <c r="J1549" s="955"/>
      <c r="K1549" s="955"/>
      <c r="L1549" s="955"/>
      <c r="M1549" s="955"/>
    </row>
    <row r="1550" spans="10:13">
      <c r="J1550" s="955"/>
      <c r="K1550" s="955"/>
      <c r="L1550" s="955"/>
      <c r="M1550" s="955"/>
    </row>
    <row r="1551" spans="10:13">
      <c r="J1551" s="955"/>
      <c r="K1551" s="955"/>
      <c r="L1551" s="955"/>
      <c r="M1551" s="955"/>
    </row>
    <row r="1552" spans="10:13">
      <c r="J1552" s="955"/>
      <c r="K1552" s="955"/>
      <c r="L1552" s="955"/>
      <c r="M1552" s="955"/>
    </row>
    <row r="1553" spans="10:13">
      <c r="J1553" s="955"/>
      <c r="K1553" s="955"/>
      <c r="L1553" s="955"/>
      <c r="M1553" s="955"/>
    </row>
    <row r="1554" spans="10:13">
      <c r="J1554" s="955"/>
      <c r="K1554" s="955"/>
      <c r="L1554" s="955"/>
      <c r="M1554" s="955"/>
    </row>
    <row r="1555" spans="10:13">
      <c r="J1555" s="955"/>
      <c r="K1555" s="955"/>
      <c r="L1555" s="955"/>
      <c r="M1555" s="955"/>
    </row>
    <row r="1556" spans="10:13">
      <c r="J1556" s="955"/>
      <c r="K1556" s="955"/>
      <c r="L1556" s="955"/>
      <c r="M1556" s="955"/>
    </row>
    <row r="1557" spans="10:13">
      <c r="J1557" s="955"/>
      <c r="K1557" s="955"/>
      <c r="L1557" s="955"/>
      <c r="M1557" s="955"/>
    </row>
    <row r="1558" spans="10:13">
      <c r="J1558" s="955"/>
      <c r="K1558" s="955"/>
      <c r="L1558" s="955"/>
      <c r="M1558" s="955"/>
    </row>
    <row r="1559" spans="10:13">
      <c r="J1559" s="955"/>
      <c r="K1559" s="955"/>
      <c r="L1559" s="955"/>
      <c r="M1559" s="955"/>
    </row>
    <row r="1560" spans="10:13">
      <c r="J1560" s="955"/>
      <c r="K1560" s="955"/>
      <c r="L1560" s="955"/>
      <c r="M1560" s="955"/>
    </row>
    <row r="1561" spans="10:13">
      <c r="J1561" s="955"/>
      <c r="K1561" s="955"/>
      <c r="L1561" s="955"/>
      <c r="M1561" s="955"/>
    </row>
    <row r="1562" spans="10:13">
      <c r="J1562" s="955"/>
      <c r="K1562" s="955"/>
      <c r="L1562" s="955"/>
      <c r="M1562" s="955"/>
    </row>
    <row r="1563" spans="10:13">
      <c r="J1563" s="955"/>
      <c r="K1563" s="955"/>
      <c r="L1563" s="955"/>
      <c r="M1563" s="955"/>
    </row>
    <row r="1564" spans="10:13">
      <c r="J1564" s="955"/>
      <c r="K1564" s="955"/>
      <c r="L1564" s="955"/>
      <c r="M1564" s="955"/>
    </row>
    <row r="1565" spans="10:13">
      <c r="J1565" s="955"/>
      <c r="K1565" s="955"/>
      <c r="L1565" s="955"/>
      <c r="M1565" s="955"/>
    </row>
    <row r="1566" spans="10:13">
      <c r="J1566" s="955"/>
      <c r="K1566" s="955"/>
      <c r="L1566" s="955"/>
      <c r="M1566" s="955"/>
    </row>
    <row r="1567" spans="10:13">
      <c r="J1567" s="955"/>
      <c r="K1567" s="955"/>
      <c r="L1567" s="955"/>
      <c r="M1567" s="955"/>
    </row>
    <row r="1568" spans="10:13">
      <c r="J1568" s="955"/>
      <c r="K1568" s="955"/>
      <c r="L1568" s="955"/>
      <c r="M1568" s="955"/>
    </row>
    <row r="1569" spans="10:13">
      <c r="J1569" s="955"/>
      <c r="K1569" s="955"/>
      <c r="L1569" s="955"/>
      <c r="M1569" s="955"/>
    </row>
    <row r="1570" spans="10:13">
      <c r="J1570" s="955"/>
      <c r="K1570" s="955"/>
      <c r="L1570" s="955"/>
      <c r="M1570" s="955"/>
    </row>
    <row r="1571" spans="10:13">
      <c r="J1571" s="955"/>
      <c r="K1571" s="955"/>
      <c r="L1571" s="955"/>
      <c r="M1571" s="955"/>
    </row>
    <row r="1572" spans="10:13">
      <c r="J1572" s="955"/>
      <c r="K1572" s="955"/>
      <c r="L1572" s="955"/>
      <c r="M1572" s="955"/>
    </row>
    <row r="1573" spans="10:13">
      <c r="J1573" s="955"/>
      <c r="K1573" s="955"/>
      <c r="L1573" s="955"/>
      <c r="M1573" s="955"/>
    </row>
    <row r="1574" spans="10:13">
      <c r="J1574" s="955"/>
      <c r="K1574" s="955"/>
      <c r="L1574" s="955"/>
      <c r="M1574" s="955"/>
    </row>
    <row r="1575" spans="10:13">
      <c r="J1575" s="955"/>
      <c r="K1575" s="955"/>
      <c r="L1575" s="955"/>
      <c r="M1575" s="955"/>
    </row>
    <row r="1576" spans="10:13">
      <c r="J1576" s="955"/>
      <c r="K1576" s="955"/>
      <c r="L1576" s="955"/>
      <c r="M1576" s="955"/>
    </row>
    <row r="1577" spans="10:13">
      <c r="J1577" s="955"/>
      <c r="K1577" s="955"/>
      <c r="L1577" s="955"/>
      <c r="M1577" s="955"/>
    </row>
    <row r="1578" spans="10:13">
      <c r="J1578" s="955"/>
      <c r="K1578" s="955"/>
      <c r="L1578" s="955"/>
      <c r="M1578" s="955"/>
    </row>
    <row r="1579" spans="10:13">
      <c r="J1579" s="955"/>
      <c r="K1579" s="955"/>
      <c r="L1579" s="955"/>
      <c r="M1579" s="955"/>
    </row>
    <row r="1580" spans="10:13">
      <c r="J1580" s="955"/>
      <c r="K1580" s="955"/>
      <c r="L1580" s="955"/>
      <c r="M1580" s="955"/>
    </row>
    <row r="1581" spans="10:13">
      <c r="J1581" s="955"/>
      <c r="K1581" s="955"/>
      <c r="L1581" s="955"/>
      <c r="M1581" s="955"/>
    </row>
    <row r="1582" spans="10:13">
      <c r="J1582" s="955"/>
      <c r="K1582" s="955"/>
      <c r="L1582" s="955"/>
      <c r="M1582" s="955"/>
    </row>
    <row r="1583" spans="10:13">
      <c r="J1583" s="955"/>
      <c r="K1583" s="955"/>
      <c r="L1583" s="955"/>
      <c r="M1583" s="955"/>
    </row>
    <row r="1584" spans="10:13">
      <c r="J1584" s="955"/>
      <c r="K1584" s="955"/>
      <c r="L1584" s="955"/>
      <c r="M1584" s="955"/>
    </row>
    <row r="1585" spans="10:13">
      <c r="J1585" s="955"/>
      <c r="K1585" s="955"/>
      <c r="L1585" s="955"/>
      <c r="M1585" s="955"/>
    </row>
    <row r="1586" spans="10:13">
      <c r="J1586" s="955"/>
      <c r="K1586" s="955"/>
      <c r="L1586" s="955"/>
      <c r="M1586" s="955"/>
    </row>
    <row r="1587" spans="10:13">
      <c r="J1587" s="955"/>
      <c r="K1587" s="955"/>
      <c r="L1587" s="955"/>
      <c r="M1587" s="955"/>
    </row>
    <row r="1588" spans="10:13">
      <c r="J1588" s="955"/>
      <c r="K1588" s="955"/>
      <c r="L1588" s="955"/>
      <c r="M1588" s="955"/>
    </row>
    <row r="1589" spans="10:13">
      <c r="J1589" s="955"/>
      <c r="K1589" s="955"/>
      <c r="L1589" s="955"/>
      <c r="M1589" s="955"/>
    </row>
    <row r="1590" spans="10:13">
      <c r="J1590" s="955"/>
      <c r="K1590" s="955"/>
      <c r="L1590" s="955"/>
      <c r="M1590" s="955"/>
    </row>
    <row r="1591" spans="10:13">
      <c r="J1591" s="955"/>
      <c r="K1591" s="955"/>
      <c r="L1591" s="955"/>
      <c r="M1591" s="955"/>
    </row>
    <row r="1592" spans="10:13">
      <c r="J1592" s="955"/>
      <c r="K1592" s="955"/>
      <c r="L1592" s="955"/>
      <c r="M1592" s="955"/>
    </row>
    <row r="1593" spans="10:13">
      <c r="J1593" s="955"/>
      <c r="K1593" s="955"/>
      <c r="L1593" s="955"/>
      <c r="M1593" s="955"/>
    </row>
    <row r="1594" spans="10:13">
      <c r="J1594" s="955"/>
      <c r="K1594" s="955"/>
      <c r="L1594" s="955"/>
      <c r="M1594" s="955"/>
    </row>
    <row r="1595" spans="10:13">
      <c r="J1595" s="955"/>
      <c r="K1595" s="955"/>
      <c r="L1595" s="955"/>
      <c r="M1595" s="955"/>
    </row>
    <row r="1596" spans="10:13">
      <c r="J1596" s="955"/>
      <c r="K1596" s="955"/>
      <c r="L1596" s="955"/>
      <c r="M1596" s="955"/>
    </row>
    <row r="1597" spans="10:13">
      <c r="J1597" s="955"/>
      <c r="K1597" s="955"/>
      <c r="L1597" s="955"/>
      <c r="M1597" s="955"/>
    </row>
    <row r="1598" spans="10:13">
      <c r="J1598" s="955"/>
      <c r="K1598" s="955"/>
      <c r="L1598" s="955"/>
      <c r="M1598" s="955"/>
    </row>
    <row r="1599" spans="10:13">
      <c r="J1599" s="955"/>
      <c r="K1599" s="955"/>
      <c r="L1599" s="955"/>
      <c r="M1599" s="955"/>
    </row>
    <row r="1600" spans="10:13">
      <c r="J1600" s="955"/>
      <c r="K1600" s="955"/>
      <c r="L1600" s="955"/>
      <c r="M1600" s="955"/>
    </row>
    <row r="1601" spans="10:13">
      <c r="J1601" s="955"/>
      <c r="K1601" s="955"/>
      <c r="L1601" s="955"/>
      <c r="M1601" s="955"/>
    </row>
    <row r="1602" spans="10:13">
      <c r="J1602" s="955"/>
      <c r="K1602" s="955"/>
      <c r="L1602" s="955"/>
      <c r="M1602" s="955"/>
    </row>
    <row r="1603" spans="10:13">
      <c r="J1603" s="955"/>
      <c r="K1603" s="955"/>
      <c r="L1603" s="955"/>
      <c r="M1603" s="955"/>
    </row>
    <row r="1604" spans="10:13">
      <c r="J1604" s="955"/>
      <c r="K1604" s="955"/>
      <c r="L1604" s="955"/>
      <c r="M1604" s="955"/>
    </row>
    <row r="1605" spans="10:13">
      <c r="J1605" s="955"/>
      <c r="K1605" s="955"/>
      <c r="L1605" s="955"/>
      <c r="M1605" s="955"/>
    </row>
    <row r="1606" spans="10:13">
      <c r="J1606" s="955"/>
      <c r="K1606" s="955"/>
      <c r="L1606" s="955"/>
      <c r="M1606" s="955"/>
    </row>
    <row r="1607" spans="10:13">
      <c r="J1607" s="955"/>
      <c r="K1607" s="955"/>
      <c r="L1607" s="955"/>
      <c r="M1607" s="955"/>
    </row>
    <row r="1608" spans="10:13">
      <c r="J1608" s="955"/>
      <c r="K1608" s="955"/>
      <c r="L1608" s="955"/>
      <c r="M1608" s="955"/>
    </row>
    <row r="1609" spans="10:13">
      <c r="J1609" s="955"/>
      <c r="K1609" s="955"/>
      <c r="L1609" s="955"/>
      <c r="M1609" s="955"/>
    </row>
    <row r="1610" spans="10:13">
      <c r="J1610" s="955"/>
      <c r="K1610" s="955"/>
      <c r="L1610" s="955"/>
      <c r="M1610" s="955"/>
    </row>
    <row r="1611" spans="10:13">
      <c r="J1611" s="955"/>
      <c r="K1611" s="955"/>
      <c r="L1611" s="955"/>
      <c r="M1611" s="955"/>
    </row>
    <row r="1612" spans="10:13">
      <c r="J1612" s="955"/>
      <c r="K1612" s="955"/>
      <c r="L1612" s="955"/>
      <c r="M1612" s="955"/>
    </row>
    <row r="1613" spans="10:13">
      <c r="J1613" s="955"/>
      <c r="K1613" s="955"/>
      <c r="L1613" s="955"/>
      <c r="M1613" s="955"/>
    </row>
    <row r="1614" spans="10:13">
      <c r="J1614" s="955"/>
      <c r="K1614" s="955"/>
      <c r="L1614" s="955"/>
      <c r="M1614" s="955"/>
    </row>
    <row r="1615" spans="10:13">
      <c r="J1615" s="955"/>
      <c r="K1615" s="955"/>
      <c r="L1615" s="955"/>
      <c r="M1615" s="955"/>
    </row>
    <row r="1616" spans="10:13">
      <c r="J1616" s="955"/>
      <c r="K1616" s="955"/>
      <c r="L1616" s="955"/>
      <c r="M1616" s="955"/>
    </row>
    <row r="1617" spans="10:13">
      <c r="J1617" s="955"/>
      <c r="K1617" s="955"/>
      <c r="L1617" s="955"/>
      <c r="M1617" s="955"/>
    </row>
    <row r="1618" spans="10:13">
      <c r="J1618" s="955"/>
      <c r="K1618" s="955"/>
      <c r="L1618" s="955"/>
      <c r="M1618" s="955"/>
    </row>
    <row r="1619" spans="10:13">
      <c r="J1619" s="955"/>
      <c r="K1619" s="955"/>
      <c r="L1619" s="955"/>
      <c r="M1619" s="955"/>
    </row>
    <row r="1620" spans="10:13">
      <c r="J1620" s="955"/>
      <c r="K1620" s="955"/>
      <c r="L1620" s="955"/>
      <c r="M1620" s="955"/>
    </row>
    <row r="1621" spans="10:13">
      <c r="J1621" s="955"/>
      <c r="K1621" s="955"/>
      <c r="L1621" s="955"/>
      <c r="M1621" s="955"/>
    </row>
    <row r="1622" spans="10:13">
      <c r="J1622" s="955"/>
      <c r="K1622" s="955"/>
      <c r="L1622" s="955"/>
      <c r="M1622" s="955"/>
    </row>
    <row r="1623" spans="10:13">
      <c r="J1623" s="955"/>
      <c r="K1623" s="955"/>
      <c r="L1623" s="955"/>
      <c r="M1623" s="955"/>
    </row>
    <row r="1624" spans="10:13">
      <c r="J1624" s="955"/>
      <c r="K1624" s="955"/>
      <c r="L1624" s="955"/>
      <c r="M1624" s="955"/>
    </row>
    <row r="1625" spans="10:13">
      <c r="J1625" s="955"/>
      <c r="K1625" s="955"/>
      <c r="L1625" s="955"/>
      <c r="M1625" s="955"/>
    </row>
    <row r="1626" spans="10:13">
      <c r="J1626" s="955"/>
      <c r="K1626" s="955"/>
      <c r="L1626" s="955"/>
      <c r="M1626" s="955"/>
    </row>
    <row r="1627" spans="10:13">
      <c r="J1627" s="955"/>
      <c r="K1627" s="955"/>
      <c r="L1627" s="955"/>
      <c r="M1627" s="955"/>
    </row>
    <row r="1628" spans="10:13">
      <c r="J1628" s="955"/>
      <c r="K1628" s="955"/>
      <c r="L1628" s="955"/>
      <c r="M1628" s="955"/>
    </row>
    <row r="1629" spans="10:13">
      <c r="J1629" s="955"/>
      <c r="K1629" s="955"/>
      <c r="L1629" s="955"/>
      <c r="M1629" s="955"/>
    </row>
    <row r="1630" spans="10:13">
      <c r="J1630" s="955"/>
      <c r="K1630" s="955"/>
      <c r="L1630" s="955"/>
      <c r="M1630" s="955"/>
    </row>
    <row r="1631" spans="10:13">
      <c r="J1631" s="955"/>
      <c r="K1631" s="955"/>
      <c r="L1631" s="955"/>
      <c r="M1631" s="955"/>
    </row>
    <row r="1632" spans="10:13">
      <c r="J1632" s="955"/>
      <c r="K1632" s="955"/>
      <c r="L1632" s="955"/>
      <c r="M1632" s="955"/>
    </row>
    <row r="1633" spans="10:13">
      <c r="J1633" s="955"/>
      <c r="K1633" s="955"/>
      <c r="L1633" s="955"/>
      <c r="M1633" s="955"/>
    </row>
    <row r="1634" spans="10:13">
      <c r="J1634" s="955"/>
      <c r="K1634" s="955"/>
      <c r="L1634" s="955"/>
      <c r="M1634" s="955"/>
    </row>
    <row r="1635" spans="10:13">
      <c r="J1635" s="955"/>
      <c r="K1635" s="955"/>
      <c r="L1635" s="955"/>
      <c r="M1635" s="955"/>
    </row>
    <row r="1636" spans="10:13">
      <c r="J1636" s="955"/>
      <c r="K1636" s="955"/>
      <c r="L1636" s="955"/>
      <c r="M1636" s="955"/>
    </row>
    <row r="1637" spans="10:13">
      <c r="J1637" s="955"/>
      <c r="K1637" s="955"/>
      <c r="L1637" s="955"/>
      <c r="M1637" s="955"/>
    </row>
    <row r="1638" spans="10:13">
      <c r="J1638" s="955"/>
      <c r="K1638" s="955"/>
      <c r="L1638" s="955"/>
      <c r="M1638" s="955"/>
    </row>
    <row r="1639" spans="10:13">
      <c r="J1639" s="955"/>
      <c r="K1639" s="955"/>
      <c r="L1639" s="955"/>
      <c r="M1639" s="955"/>
    </row>
    <row r="1640" spans="10:13">
      <c r="J1640" s="955"/>
      <c r="K1640" s="955"/>
      <c r="L1640" s="955"/>
      <c r="M1640" s="955"/>
    </row>
    <row r="1641" spans="10:13">
      <c r="J1641" s="955"/>
      <c r="K1641" s="955"/>
      <c r="L1641" s="955"/>
      <c r="M1641" s="955"/>
    </row>
    <row r="1642" spans="10:13">
      <c r="J1642" s="955"/>
      <c r="K1642" s="955"/>
      <c r="L1642" s="955"/>
      <c r="M1642" s="955"/>
    </row>
    <row r="1643" spans="10:13">
      <c r="J1643" s="955"/>
      <c r="K1643" s="955"/>
      <c r="L1643" s="955"/>
      <c r="M1643" s="955"/>
    </row>
    <row r="1644" spans="10:13">
      <c r="J1644" s="955"/>
      <c r="K1644" s="955"/>
      <c r="L1644" s="955"/>
      <c r="M1644" s="955"/>
    </row>
    <row r="1645" spans="10:13">
      <c r="J1645" s="955"/>
      <c r="K1645" s="955"/>
      <c r="L1645" s="955"/>
      <c r="M1645" s="955"/>
    </row>
    <row r="1646" spans="10:13">
      <c r="J1646" s="955"/>
      <c r="K1646" s="955"/>
      <c r="L1646" s="955"/>
      <c r="M1646" s="955"/>
    </row>
    <row r="1647" spans="10:13">
      <c r="J1647" s="955"/>
      <c r="K1647" s="955"/>
      <c r="L1647" s="955"/>
      <c r="M1647" s="955"/>
    </row>
    <row r="1648" spans="10:13">
      <c r="J1648" s="955"/>
      <c r="K1648" s="955"/>
      <c r="L1648" s="955"/>
      <c r="M1648" s="955"/>
    </row>
    <row r="1649" spans="10:13">
      <c r="J1649" s="955"/>
      <c r="K1649" s="955"/>
      <c r="L1649" s="955"/>
      <c r="M1649" s="955"/>
    </row>
    <row r="1650" spans="10:13">
      <c r="J1650" s="955"/>
      <c r="K1650" s="955"/>
      <c r="L1650" s="955"/>
      <c r="M1650" s="955"/>
    </row>
    <row r="1651" spans="10:13">
      <c r="J1651" s="955"/>
      <c r="K1651" s="955"/>
      <c r="L1651" s="955"/>
      <c r="M1651" s="955"/>
    </row>
    <row r="1652" spans="10:13">
      <c r="J1652" s="955"/>
      <c r="K1652" s="955"/>
      <c r="L1652" s="955"/>
      <c r="M1652" s="955"/>
    </row>
    <row r="1653" spans="10:13">
      <c r="J1653" s="955"/>
      <c r="K1653" s="955"/>
      <c r="L1653" s="955"/>
      <c r="M1653" s="955"/>
    </row>
    <row r="1654" spans="10:13">
      <c r="J1654" s="955"/>
      <c r="K1654" s="955"/>
      <c r="L1654" s="955"/>
      <c r="M1654" s="955"/>
    </row>
    <row r="1655" spans="10:13">
      <c r="J1655" s="955"/>
      <c r="K1655" s="955"/>
      <c r="L1655" s="955"/>
      <c r="M1655" s="955"/>
    </row>
    <row r="1656" spans="10:13">
      <c r="J1656" s="955"/>
      <c r="K1656" s="955"/>
      <c r="L1656" s="955"/>
      <c r="M1656" s="955"/>
    </row>
    <row r="1657" spans="10:13">
      <c r="J1657" s="955"/>
      <c r="K1657" s="955"/>
      <c r="L1657" s="955"/>
      <c r="M1657" s="955"/>
    </row>
    <row r="1658" spans="10:13">
      <c r="J1658" s="955"/>
      <c r="K1658" s="955"/>
      <c r="L1658" s="955"/>
      <c r="M1658" s="955"/>
    </row>
    <row r="1659" spans="10:13">
      <c r="J1659" s="955"/>
      <c r="K1659" s="955"/>
      <c r="L1659" s="955"/>
      <c r="M1659" s="955"/>
    </row>
    <row r="1660" spans="10:13">
      <c r="J1660" s="955"/>
      <c r="K1660" s="955"/>
      <c r="L1660" s="955"/>
      <c r="M1660" s="955"/>
    </row>
    <row r="1661" spans="10:13">
      <c r="J1661" s="955"/>
      <c r="K1661" s="955"/>
      <c r="L1661" s="955"/>
      <c r="M1661" s="955"/>
    </row>
    <row r="1662" spans="10:13">
      <c r="J1662" s="955"/>
      <c r="K1662" s="955"/>
      <c r="L1662" s="955"/>
      <c r="M1662" s="955"/>
    </row>
    <row r="1663" spans="10:13">
      <c r="J1663" s="955"/>
      <c r="K1663" s="955"/>
      <c r="L1663" s="955"/>
      <c r="M1663" s="955"/>
    </row>
    <row r="1664" spans="10:13">
      <c r="J1664" s="955"/>
      <c r="K1664" s="955"/>
      <c r="L1664" s="955"/>
      <c r="M1664" s="955"/>
    </row>
    <row r="1665" spans="10:13">
      <c r="J1665" s="955"/>
      <c r="K1665" s="955"/>
      <c r="L1665" s="955"/>
      <c r="M1665" s="955"/>
    </row>
    <row r="1666" spans="10:13">
      <c r="J1666" s="955"/>
      <c r="K1666" s="955"/>
      <c r="L1666" s="955"/>
      <c r="M1666" s="955"/>
    </row>
    <row r="1667" spans="10:13">
      <c r="J1667" s="955"/>
      <c r="K1667" s="955"/>
      <c r="L1667" s="955"/>
      <c r="M1667" s="955"/>
    </row>
    <row r="1668" spans="10:13">
      <c r="J1668" s="955"/>
      <c r="K1668" s="955"/>
      <c r="L1668" s="955"/>
      <c r="M1668" s="955"/>
    </row>
    <row r="1669" spans="10:13">
      <c r="J1669" s="955"/>
      <c r="K1669" s="955"/>
      <c r="L1669" s="955"/>
      <c r="M1669" s="955"/>
    </row>
    <row r="1670" spans="10:13">
      <c r="J1670" s="955"/>
      <c r="K1670" s="955"/>
      <c r="L1670" s="955"/>
      <c r="M1670" s="955"/>
    </row>
    <row r="1671" spans="10:13">
      <c r="J1671" s="955"/>
      <c r="K1671" s="955"/>
      <c r="L1671" s="955"/>
      <c r="M1671" s="955"/>
    </row>
    <row r="1672" spans="10:13">
      <c r="J1672" s="955"/>
      <c r="K1672" s="955"/>
      <c r="L1672" s="955"/>
      <c r="M1672" s="955"/>
    </row>
    <row r="1673" spans="10:13">
      <c r="J1673" s="955"/>
      <c r="K1673" s="955"/>
      <c r="L1673" s="955"/>
      <c r="M1673" s="955"/>
    </row>
    <row r="1674" spans="10:13">
      <c r="J1674" s="955"/>
      <c r="K1674" s="955"/>
      <c r="L1674" s="955"/>
      <c r="M1674" s="955"/>
    </row>
    <row r="1675" spans="10:13">
      <c r="J1675" s="955"/>
      <c r="K1675" s="955"/>
      <c r="L1675" s="955"/>
      <c r="M1675" s="955"/>
    </row>
    <row r="1676" spans="10:13">
      <c r="J1676" s="955"/>
      <c r="K1676" s="955"/>
      <c r="L1676" s="955"/>
      <c r="M1676" s="955"/>
    </row>
    <row r="1677" spans="10:13">
      <c r="J1677" s="955"/>
      <c r="K1677" s="955"/>
      <c r="L1677" s="955"/>
      <c r="M1677" s="955"/>
    </row>
    <row r="1678" spans="10:13">
      <c r="J1678" s="955"/>
      <c r="K1678" s="955"/>
      <c r="L1678" s="955"/>
      <c r="M1678" s="955"/>
    </row>
    <row r="1679" spans="10:13">
      <c r="J1679" s="955"/>
      <c r="K1679" s="955"/>
      <c r="L1679" s="955"/>
      <c r="M1679" s="955"/>
    </row>
    <row r="1680" spans="10:13">
      <c r="J1680" s="955"/>
      <c r="K1680" s="955"/>
      <c r="L1680" s="955"/>
      <c r="M1680" s="955"/>
    </row>
    <row r="1681" spans="10:13">
      <c r="J1681" s="955"/>
      <c r="K1681" s="955"/>
      <c r="L1681" s="955"/>
      <c r="M1681" s="955"/>
    </row>
    <row r="1682" spans="10:13">
      <c r="J1682" s="955"/>
      <c r="K1682" s="955"/>
      <c r="L1682" s="955"/>
      <c r="M1682" s="955"/>
    </row>
    <row r="1683" spans="10:13">
      <c r="J1683" s="955"/>
      <c r="K1683" s="955"/>
      <c r="L1683" s="955"/>
      <c r="M1683" s="955"/>
    </row>
    <row r="1684" spans="10:13">
      <c r="J1684" s="955"/>
      <c r="K1684" s="955"/>
      <c r="L1684" s="955"/>
      <c r="M1684" s="955"/>
    </row>
    <row r="1685" spans="10:13">
      <c r="J1685" s="955"/>
      <c r="K1685" s="955"/>
      <c r="L1685" s="955"/>
      <c r="M1685" s="955"/>
    </row>
    <row r="1686" spans="10:13">
      <c r="J1686" s="955"/>
      <c r="K1686" s="955"/>
      <c r="L1686" s="955"/>
      <c r="M1686" s="955"/>
    </row>
    <row r="1687" spans="10:13">
      <c r="J1687" s="955"/>
      <c r="K1687" s="955"/>
      <c r="L1687" s="955"/>
      <c r="M1687" s="955"/>
    </row>
    <row r="1688" spans="10:13">
      <c r="J1688" s="955"/>
      <c r="K1688" s="955"/>
      <c r="L1688" s="955"/>
      <c r="M1688" s="955"/>
    </row>
    <row r="1689" spans="10:13">
      <c r="J1689" s="955"/>
      <c r="K1689" s="955"/>
      <c r="L1689" s="955"/>
      <c r="M1689" s="955"/>
    </row>
    <row r="1690" spans="10:13">
      <c r="J1690" s="955"/>
      <c r="K1690" s="955"/>
      <c r="L1690" s="955"/>
      <c r="M1690" s="955"/>
    </row>
    <row r="1691" spans="10:13">
      <c r="J1691" s="955"/>
      <c r="K1691" s="955"/>
      <c r="L1691" s="955"/>
      <c r="M1691" s="955"/>
    </row>
    <row r="1692" spans="10:13">
      <c r="J1692" s="955"/>
      <c r="K1692" s="955"/>
      <c r="L1692" s="955"/>
      <c r="M1692" s="955"/>
    </row>
    <row r="1693" spans="10:13">
      <c r="J1693" s="955"/>
      <c r="K1693" s="955"/>
      <c r="L1693" s="955"/>
      <c r="M1693" s="955"/>
    </row>
    <row r="1694" spans="10:13">
      <c r="J1694" s="955"/>
      <c r="K1694" s="955"/>
      <c r="L1694" s="955"/>
      <c r="M1694" s="955"/>
    </row>
    <row r="1695" spans="10:13">
      <c r="J1695" s="955"/>
      <c r="K1695" s="955"/>
      <c r="L1695" s="955"/>
      <c r="M1695" s="955"/>
    </row>
    <row r="1696" spans="10:13">
      <c r="J1696" s="955"/>
      <c r="K1696" s="955"/>
      <c r="L1696" s="955"/>
      <c r="M1696" s="955"/>
    </row>
    <row r="1697" spans="10:13">
      <c r="J1697" s="955"/>
      <c r="K1697" s="955"/>
      <c r="L1697" s="955"/>
      <c r="M1697" s="955"/>
    </row>
    <row r="1698" spans="10:13">
      <c r="J1698" s="955"/>
      <c r="K1698" s="955"/>
      <c r="L1698" s="955"/>
      <c r="M1698" s="955"/>
    </row>
    <row r="1699" spans="10:13">
      <c r="J1699" s="955"/>
      <c r="K1699" s="955"/>
      <c r="L1699" s="955"/>
      <c r="M1699" s="955"/>
    </row>
    <row r="1700" spans="10:13">
      <c r="J1700" s="955"/>
      <c r="K1700" s="955"/>
      <c r="L1700" s="955"/>
      <c r="M1700" s="955"/>
    </row>
    <row r="1701" spans="10:13">
      <c r="J1701" s="955"/>
      <c r="K1701" s="955"/>
      <c r="L1701" s="955"/>
      <c r="M1701" s="955"/>
    </row>
    <row r="1702" spans="10:13">
      <c r="J1702" s="955"/>
      <c r="K1702" s="955"/>
      <c r="L1702" s="955"/>
      <c r="M1702" s="955"/>
    </row>
    <row r="1703" spans="10:13">
      <c r="J1703" s="955"/>
      <c r="K1703" s="955"/>
      <c r="L1703" s="955"/>
      <c r="M1703" s="955"/>
    </row>
    <row r="1704" spans="10:13">
      <c r="J1704" s="955"/>
      <c r="K1704" s="955"/>
      <c r="L1704" s="955"/>
      <c r="M1704" s="955"/>
    </row>
    <row r="1705" spans="10:13">
      <c r="J1705" s="955"/>
      <c r="K1705" s="955"/>
      <c r="L1705" s="955"/>
      <c r="M1705" s="955"/>
    </row>
    <row r="1706" spans="10:13">
      <c r="J1706" s="955"/>
      <c r="K1706" s="955"/>
      <c r="L1706" s="955"/>
      <c r="M1706" s="955"/>
    </row>
    <row r="1707" spans="10:13">
      <c r="J1707" s="955"/>
      <c r="K1707" s="955"/>
      <c r="L1707" s="955"/>
      <c r="M1707" s="955"/>
    </row>
    <row r="1708" spans="10:13">
      <c r="J1708" s="955"/>
      <c r="K1708" s="955"/>
      <c r="L1708" s="955"/>
      <c r="M1708" s="955"/>
    </row>
    <row r="1709" spans="10:13">
      <c r="J1709" s="955"/>
      <c r="K1709" s="955"/>
      <c r="L1709" s="955"/>
      <c r="M1709" s="955"/>
    </row>
    <row r="1710" spans="10:13">
      <c r="J1710" s="955"/>
      <c r="K1710" s="955"/>
      <c r="L1710" s="955"/>
      <c r="M1710" s="955"/>
    </row>
    <row r="1711" spans="10:13">
      <c r="J1711" s="955"/>
      <c r="K1711" s="955"/>
      <c r="L1711" s="955"/>
      <c r="M1711" s="955"/>
    </row>
    <row r="1712" spans="10:13">
      <c r="J1712" s="955"/>
      <c r="K1712" s="955"/>
      <c r="L1712" s="955"/>
      <c r="M1712" s="955"/>
    </row>
    <row r="1713" spans="10:13">
      <c r="J1713" s="955"/>
      <c r="K1713" s="955"/>
      <c r="L1713" s="955"/>
      <c r="M1713" s="955"/>
    </row>
    <row r="1714" spans="10:13">
      <c r="J1714" s="955"/>
      <c r="K1714" s="955"/>
      <c r="L1714" s="955"/>
      <c r="M1714" s="955"/>
    </row>
    <row r="1715" spans="10:13">
      <c r="J1715" s="955"/>
      <c r="K1715" s="955"/>
      <c r="L1715" s="955"/>
      <c r="M1715" s="955"/>
    </row>
    <row r="1716" spans="10:13">
      <c r="J1716" s="955"/>
      <c r="K1716" s="955"/>
      <c r="L1716" s="955"/>
      <c r="M1716" s="955"/>
    </row>
    <row r="1717" spans="10:13">
      <c r="J1717" s="955"/>
      <c r="K1717" s="955"/>
      <c r="L1717" s="955"/>
      <c r="M1717" s="955"/>
    </row>
    <row r="1718" spans="10:13">
      <c r="J1718" s="955"/>
      <c r="K1718" s="955"/>
      <c r="L1718" s="955"/>
      <c r="M1718" s="955"/>
    </row>
    <row r="1719" spans="10:13">
      <c r="J1719" s="955"/>
      <c r="K1719" s="955"/>
      <c r="L1719" s="955"/>
      <c r="M1719" s="955"/>
    </row>
    <row r="1720" spans="10:13">
      <c r="J1720" s="955"/>
      <c r="K1720" s="955"/>
      <c r="L1720" s="955"/>
      <c r="M1720" s="955"/>
    </row>
    <row r="1721" spans="10:13">
      <c r="J1721" s="955"/>
      <c r="K1721" s="955"/>
      <c r="L1721" s="955"/>
      <c r="M1721" s="955"/>
    </row>
    <row r="1722" spans="10:13">
      <c r="J1722" s="955"/>
      <c r="K1722" s="955"/>
      <c r="L1722" s="955"/>
      <c r="M1722" s="955"/>
    </row>
    <row r="1723" spans="10:13">
      <c r="J1723" s="955"/>
      <c r="K1723" s="955"/>
      <c r="L1723" s="955"/>
      <c r="M1723" s="955"/>
    </row>
    <row r="1724" spans="10:13">
      <c r="J1724" s="955"/>
      <c r="K1724" s="955"/>
      <c r="L1724" s="955"/>
      <c r="M1724" s="955"/>
    </row>
    <row r="1725" spans="10:13">
      <c r="J1725" s="955"/>
      <c r="K1725" s="955"/>
      <c r="L1725" s="955"/>
      <c r="M1725" s="955"/>
    </row>
    <row r="1726" spans="10:13">
      <c r="J1726" s="955"/>
      <c r="K1726" s="955"/>
      <c r="L1726" s="955"/>
      <c r="M1726" s="955"/>
    </row>
    <row r="1727" spans="10:13">
      <c r="J1727" s="955"/>
      <c r="K1727" s="955"/>
      <c r="L1727" s="955"/>
      <c r="M1727" s="955"/>
    </row>
    <row r="1728" spans="10:13">
      <c r="J1728" s="955"/>
      <c r="K1728" s="955"/>
      <c r="L1728" s="955"/>
      <c r="M1728" s="955"/>
    </row>
    <row r="1729" spans="10:13">
      <c r="J1729" s="955"/>
      <c r="K1729" s="955"/>
      <c r="L1729" s="955"/>
      <c r="M1729" s="955"/>
    </row>
    <row r="1730" spans="10:13">
      <c r="J1730" s="955"/>
      <c r="K1730" s="955"/>
      <c r="L1730" s="955"/>
      <c r="M1730" s="955"/>
    </row>
    <row r="1731" spans="10:13">
      <c r="J1731" s="955"/>
      <c r="K1731" s="955"/>
      <c r="L1731" s="955"/>
      <c r="M1731" s="955"/>
    </row>
    <row r="1732" spans="10:13">
      <c r="J1732" s="955"/>
      <c r="K1732" s="955"/>
      <c r="L1732" s="955"/>
      <c r="M1732" s="955"/>
    </row>
    <row r="1733" spans="10:13">
      <c r="J1733" s="955"/>
      <c r="K1733" s="955"/>
      <c r="L1733" s="955"/>
      <c r="M1733" s="955"/>
    </row>
    <row r="1734" spans="10:13">
      <c r="J1734" s="955"/>
      <c r="K1734" s="955"/>
      <c r="L1734" s="955"/>
      <c r="M1734" s="955"/>
    </row>
    <row r="1735" spans="10:13">
      <c r="J1735" s="955"/>
      <c r="K1735" s="955"/>
      <c r="L1735" s="955"/>
      <c r="M1735" s="955"/>
    </row>
    <row r="1736" spans="10:13">
      <c r="J1736" s="955"/>
      <c r="K1736" s="955"/>
      <c r="L1736" s="955"/>
      <c r="M1736" s="955"/>
    </row>
    <row r="1737" spans="10:13">
      <c r="J1737" s="955"/>
      <c r="K1737" s="955"/>
      <c r="L1737" s="955"/>
      <c r="M1737" s="955"/>
    </row>
    <row r="1738" spans="10:13">
      <c r="J1738" s="955"/>
      <c r="K1738" s="955"/>
      <c r="L1738" s="955"/>
      <c r="M1738" s="955"/>
    </row>
    <row r="1739" spans="10:13">
      <c r="J1739" s="955"/>
      <c r="K1739" s="955"/>
      <c r="L1739" s="955"/>
      <c r="M1739" s="955"/>
    </row>
    <row r="1740" spans="10:13">
      <c r="J1740" s="955"/>
      <c r="K1740" s="955"/>
      <c r="L1740" s="955"/>
      <c r="M1740" s="955"/>
    </row>
    <row r="1741" spans="10:13">
      <c r="J1741" s="955"/>
      <c r="K1741" s="955"/>
      <c r="L1741" s="955"/>
      <c r="M1741" s="955"/>
    </row>
    <row r="1742" spans="10:13">
      <c r="J1742" s="955"/>
      <c r="K1742" s="955"/>
      <c r="L1742" s="955"/>
      <c r="M1742" s="955"/>
    </row>
    <row r="1743" spans="10:13">
      <c r="J1743" s="955"/>
      <c r="K1743" s="955"/>
      <c r="L1743" s="955"/>
      <c r="M1743" s="955"/>
    </row>
    <row r="1744" spans="10:13">
      <c r="J1744" s="955"/>
      <c r="K1744" s="955"/>
      <c r="L1744" s="955"/>
      <c r="M1744" s="955"/>
    </row>
    <row r="1745" spans="10:13">
      <c r="J1745" s="955"/>
      <c r="K1745" s="955"/>
      <c r="L1745" s="955"/>
      <c r="M1745" s="955"/>
    </row>
    <row r="1746" spans="10:13">
      <c r="J1746" s="955"/>
      <c r="K1746" s="955"/>
      <c r="L1746" s="955"/>
      <c r="M1746" s="955"/>
    </row>
    <row r="1747" spans="10:13">
      <c r="J1747" s="955"/>
      <c r="K1747" s="955"/>
      <c r="L1747" s="955"/>
      <c r="M1747" s="955"/>
    </row>
    <row r="1748" spans="10:13">
      <c r="J1748" s="955"/>
      <c r="K1748" s="955"/>
      <c r="L1748" s="955"/>
      <c r="M1748" s="955"/>
    </row>
    <row r="1749" spans="10:13">
      <c r="J1749" s="955"/>
      <c r="K1749" s="955"/>
      <c r="L1749" s="955"/>
      <c r="M1749" s="955"/>
    </row>
    <row r="1750" spans="10:13">
      <c r="J1750" s="955"/>
      <c r="K1750" s="955"/>
      <c r="L1750" s="955"/>
      <c r="M1750" s="955"/>
    </row>
    <row r="1751" spans="10:13">
      <c r="J1751" s="955"/>
      <c r="K1751" s="955"/>
      <c r="L1751" s="955"/>
      <c r="M1751" s="955"/>
    </row>
    <row r="1752" spans="10:13">
      <c r="J1752" s="955"/>
      <c r="K1752" s="955"/>
      <c r="L1752" s="955"/>
      <c r="M1752" s="955"/>
    </row>
    <row r="1753" spans="10:13">
      <c r="J1753" s="955"/>
      <c r="K1753" s="955"/>
      <c r="L1753" s="955"/>
      <c r="M1753" s="955"/>
    </row>
    <row r="1754" spans="10:13">
      <c r="J1754" s="955"/>
      <c r="K1754" s="955"/>
      <c r="L1754" s="955"/>
      <c r="M1754" s="955"/>
    </row>
    <row r="1755" spans="10:13">
      <c r="J1755" s="955"/>
      <c r="K1755" s="955"/>
      <c r="L1755" s="955"/>
      <c r="M1755" s="955"/>
    </row>
    <row r="1756" spans="10:13">
      <c r="J1756" s="955"/>
      <c r="K1756" s="955"/>
      <c r="L1756" s="955"/>
      <c r="M1756" s="955"/>
    </row>
    <row r="1757" spans="10:13">
      <c r="J1757" s="955"/>
      <c r="K1757" s="955"/>
      <c r="L1757" s="955"/>
      <c r="M1757" s="955"/>
    </row>
    <row r="1758" spans="10:13">
      <c r="J1758" s="955"/>
      <c r="K1758" s="955"/>
      <c r="L1758" s="955"/>
      <c r="M1758" s="955"/>
    </row>
    <row r="1759" spans="10:13">
      <c r="J1759" s="955"/>
      <c r="K1759" s="955"/>
      <c r="L1759" s="955"/>
      <c r="M1759" s="955"/>
    </row>
    <row r="1760" spans="10:13">
      <c r="J1760" s="955"/>
      <c r="K1760" s="955"/>
      <c r="L1760" s="955"/>
      <c r="M1760" s="955"/>
    </row>
    <row r="1761" spans="10:13">
      <c r="J1761" s="955"/>
      <c r="K1761" s="955"/>
      <c r="L1761" s="955"/>
      <c r="M1761" s="955"/>
    </row>
    <row r="1762" spans="10:13">
      <c r="J1762" s="955"/>
      <c r="K1762" s="955"/>
      <c r="L1762" s="955"/>
      <c r="M1762" s="955"/>
    </row>
    <row r="1763" spans="10:13">
      <c r="J1763" s="955"/>
      <c r="K1763" s="955"/>
      <c r="L1763" s="955"/>
      <c r="M1763" s="955"/>
    </row>
    <row r="1764" spans="10:13">
      <c r="J1764" s="955"/>
      <c r="K1764" s="955"/>
      <c r="L1764" s="955"/>
      <c r="M1764" s="955"/>
    </row>
    <row r="1765" spans="10:13">
      <c r="J1765" s="955"/>
      <c r="K1765" s="955"/>
      <c r="L1765" s="955"/>
      <c r="M1765" s="955"/>
    </row>
    <row r="1766" spans="10:13">
      <c r="J1766" s="955"/>
      <c r="K1766" s="955"/>
      <c r="L1766" s="955"/>
      <c r="M1766" s="955"/>
    </row>
    <row r="1767" spans="10:13">
      <c r="J1767" s="955"/>
      <c r="K1767" s="955"/>
      <c r="L1767" s="955"/>
      <c r="M1767" s="955"/>
    </row>
    <row r="1768" spans="10:13">
      <c r="J1768" s="955"/>
      <c r="K1768" s="955"/>
      <c r="L1768" s="955"/>
      <c r="M1768" s="955"/>
    </row>
    <row r="1769" spans="10:13">
      <c r="J1769" s="955"/>
      <c r="K1769" s="955"/>
      <c r="L1769" s="955"/>
      <c r="M1769" s="955"/>
    </row>
    <row r="1770" spans="10:13">
      <c r="J1770" s="955"/>
      <c r="K1770" s="955"/>
      <c r="L1770" s="955"/>
      <c r="M1770" s="955"/>
    </row>
    <row r="1771" spans="10:13">
      <c r="J1771" s="955"/>
      <c r="K1771" s="955"/>
      <c r="L1771" s="955"/>
      <c r="M1771" s="955"/>
    </row>
    <row r="1772" spans="10:13">
      <c r="J1772" s="955"/>
      <c r="K1772" s="955"/>
      <c r="L1772" s="955"/>
      <c r="M1772" s="955"/>
    </row>
    <row r="1773" spans="10:13">
      <c r="J1773" s="955"/>
      <c r="K1773" s="955"/>
      <c r="L1773" s="955"/>
      <c r="M1773" s="955"/>
    </row>
    <row r="1774" spans="10:13">
      <c r="J1774" s="955"/>
      <c r="K1774" s="955"/>
      <c r="L1774" s="955"/>
      <c r="M1774" s="955"/>
    </row>
    <row r="1775" spans="10:13">
      <c r="J1775" s="955"/>
      <c r="K1775" s="955"/>
      <c r="L1775" s="955"/>
      <c r="M1775" s="955"/>
    </row>
    <row r="1776" spans="10:13">
      <c r="J1776" s="955"/>
      <c r="K1776" s="955"/>
      <c r="L1776" s="955"/>
      <c r="M1776" s="955"/>
    </row>
    <row r="1777" spans="10:13">
      <c r="J1777" s="955"/>
      <c r="K1777" s="955"/>
      <c r="L1777" s="955"/>
      <c r="M1777" s="955"/>
    </row>
    <row r="1778" spans="10:13">
      <c r="J1778" s="955"/>
      <c r="K1778" s="955"/>
      <c r="L1778" s="955"/>
      <c r="M1778" s="955"/>
    </row>
    <row r="1779" spans="10:13">
      <c r="J1779" s="955"/>
      <c r="K1779" s="955"/>
      <c r="L1779" s="955"/>
      <c r="M1779" s="955"/>
    </row>
    <row r="1780" spans="10:13">
      <c r="J1780" s="955"/>
      <c r="K1780" s="955"/>
      <c r="L1780" s="955"/>
      <c r="M1780" s="955"/>
    </row>
    <row r="1781" spans="10:13">
      <c r="J1781" s="955"/>
      <c r="K1781" s="955"/>
      <c r="L1781" s="955"/>
      <c r="M1781" s="955"/>
    </row>
    <row r="1782" spans="10:13">
      <c r="J1782" s="955"/>
      <c r="K1782" s="955"/>
      <c r="L1782" s="955"/>
      <c r="M1782" s="955"/>
    </row>
    <row r="1783" spans="10:13">
      <c r="J1783" s="955"/>
      <c r="K1783" s="955"/>
      <c r="L1783" s="955"/>
      <c r="M1783" s="955"/>
    </row>
    <row r="1784" spans="10:13">
      <c r="J1784" s="955"/>
      <c r="K1784" s="955"/>
      <c r="L1784" s="955"/>
      <c r="M1784" s="955"/>
    </row>
    <row r="1785" spans="10:13">
      <c r="J1785" s="955"/>
      <c r="K1785" s="955"/>
      <c r="L1785" s="955"/>
      <c r="M1785" s="955"/>
    </row>
    <row r="1786" spans="10:13">
      <c r="J1786" s="955"/>
      <c r="K1786" s="955"/>
      <c r="L1786" s="955"/>
      <c r="M1786" s="955"/>
    </row>
    <row r="1787" spans="10:13">
      <c r="J1787" s="955"/>
      <c r="K1787" s="955"/>
      <c r="L1787" s="955"/>
      <c r="M1787" s="955"/>
    </row>
    <row r="1788" spans="10:13">
      <c r="J1788" s="955"/>
      <c r="K1788" s="955"/>
      <c r="L1788" s="955"/>
      <c r="M1788" s="955"/>
    </row>
    <row r="1789" spans="10:13">
      <c r="J1789" s="955"/>
      <c r="K1789" s="955"/>
      <c r="L1789" s="955"/>
      <c r="M1789" s="955"/>
    </row>
    <row r="1790" spans="10:13">
      <c r="J1790" s="955"/>
      <c r="K1790" s="955"/>
      <c r="L1790" s="955"/>
      <c r="M1790" s="955"/>
    </row>
    <row r="1791" spans="10:13">
      <c r="J1791" s="955"/>
      <c r="K1791" s="955"/>
      <c r="L1791" s="955"/>
      <c r="M1791" s="955"/>
    </row>
    <row r="1792" spans="10:13">
      <c r="J1792" s="955"/>
      <c r="K1792" s="955"/>
      <c r="L1792" s="955"/>
      <c r="M1792" s="955"/>
    </row>
    <row r="1793" spans="10:13">
      <c r="J1793" s="955"/>
      <c r="K1793" s="955"/>
      <c r="L1793" s="955"/>
      <c r="M1793" s="955"/>
    </row>
    <row r="1794" spans="10:13">
      <c r="J1794" s="955"/>
      <c r="K1794" s="955"/>
      <c r="L1794" s="955"/>
      <c r="M1794" s="955"/>
    </row>
    <row r="1795" spans="10:13">
      <c r="J1795" s="955"/>
      <c r="K1795" s="955"/>
      <c r="L1795" s="955"/>
      <c r="M1795" s="955"/>
    </row>
    <row r="1796" spans="10:13">
      <c r="J1796" s="955"/>
      <c r="K1796" s="955"/>
      <c r="L1796" s="955"/>
      <c r="M1796" s="955"/>
    </row>
    <row r="1797" spans="10:13">
      <c r="J1797" s="955"/>
      <c r="K1797" s="955"/>
      <c r="L1797" s="955"/>
      <c r="M1797" s="955"/>
    </row>
    <row r="1798" spans="10:13">
      <c r="J1798" s="955"/>
      <c r="K1798" s="955"/>
      <c r="L1798" s="955"/>
      <c r="M1798" s="955"/>
    </row>
    <row r="1799" spans="10:13">
      <c r="J1799" s="955"/>
      <c r="K1799" s="955"/>
      <c r="L1799" s="955"/>
      <c r="M1799" s="955"/>
    </row>
    <row r="1800" spans="10:13">
      <c r="J1800" s="955"/>
      <c r="K1800" s="955"/>
      <c r="L1800" s="955"/>
      <c r="M1800" s="955"/>
    </row>
    <row r="1801" spans="10:13">
      <c r="J1801" s="955"/>
      <c r="K1801" s="955"/>
      <c r="L1801" s="955"/>
      <c r="M1801" s="955"/>
    </row>
    <row r="1802" spans="10:13">
      <c r="J1802" s="955"/>
      <c r="K1802" s="955"/>
      <c r="L1802" s="955"/>
      <c r="M1802" s="955"/>
    </row>
    <row r="1803" spans="10:13">
      <c r="J1803" s="955"/>
      <c r="K1803" s="955"/>
      <c r="L1803" s="955"/>
      <c r="M1803" s="955"/>
    </row>
    <row r="1804" spans="10:13">
      <c r="J1804" s="955"/>
      <c r="K1804" s="955"/>
      <c r="L1804" s="955"/>
      <c r="M1804" s="955"/>
    </row>
    <row r="1805" spans="10:13">
      <c r="J1805" s="955"/>
      <c r="K1805" s="955"/>
      <c r="L1805" s="955"/>
      <c r="M1805" s="955"/>
    </row>
    <row r="1806" spans="10:13">
      <c r="J1806" s="955"/>
      <c r="K1806" s="955"/>
      <c r="L1806" s="955"/>
      <c r="M1806" s="955"/>
    </row>
    <row r="1807" spans="10:13">
      <c r="J1807" s="955"/>
      <c r="K1807" s="955"/>
      <c r="L1807" s="955"/>
      <c r="M1807" s="955"/>
    </row>
    <row r="1808" spans="10:13">
      <c r="J1808" s="955"/>
      <c r="K1808" s="955"/>
      <c r="L1808" s="955"/>
      <c r="M1808" s="955"/>
    </row>
    <row r="1809" spans="10:13">
      <c r="J1809" s="955"/>
      <c r="K1809" s="955"/>
      <c r="L1809" s="955"/>
      <c r="M1809" s="955"/>
    </row>
    <row r="1810" spans="10:13">
      <c r="J1810" s="955"/>
      <c r="K1810" s="955"/>
      <c r="L1810" s="955"/>
      <c r="M1810" s="955"/>
    </row>
    <row r="1811" spans="10:13">
      <c r="J1811" s="955"/>
      <c r="K1811" s="955"/>
      <c r="L1811" s="955"/>
      <c r="M1811" s="955"/>
    </row>
    <row r="1812" spans="10:13">
      <c r="J1812" s="955"/>
      <c r="K1812" s="955"/>
      <c r="L1812" s="955"/>
      <c r="M1812" s="955"/>
    </row>
    <row r="1813" spans="10:13">
      <c r="J1813" s="955"/>
      <c r="K1813" s="955"/>
      <c r="L1813" s="955"/>
      <c r="M1813" s="955"/>
    </row>
    <row r="1814" spans="10:13">
      <c r="J1814" s="955"/>
      <c r="K1814" s="955"/>
      <c r="L1814" s="955"/>
      <c r="M1814" s="955"/>
    </row>
    <row r="1815" spans="10:13">
      <c r="J1815" s="955"/>
      <c r="K1815" s="955"/>
      <c r="L1815" s="955"/>
      <c r="M1815" s="955"/>
    </row>
    <row r="1816" spans="10:13">
      <c r="J1816" s="955"/>
      <c r="K1816" s="955"/>
      <c r="L1816" s="955"/>
      <c r="M1816" s="955"/>
    </row>
    <row r="1817" spans="10:13">
      <c r="J1817" s="955"/>
      <c r="K1817" s="955"/>
      <c r="L1817" s="955"/>
      <c r="M1817" s="955"/>
    </row>
    <row r="1818" spans="10:13">
      <c r="J1818" s="955"/>
      <c r="K1818" s="955"/>
      <c r="L1818" s="955"/>
      <c r="M1818" s="955"/>
    </row>
    <row r="1819" spans="10:13">
      <c r="J1819" s="955"/>
      <c r="K1819" s="955"/>
      <c r="L1819" s="955"/>
      <c r="M1819" s="955"/>
    </row>
    <row r="1820" spans="10:13">
      <c r="J1820" s="955"/>
      <c r="K1820" s="955"/>
      <c r="L1820" s="955"/>
      <c r="M1820" s="955"/>
    </row>
    <row r="1821" spans="10:13">
      <c r="J1821" s="955"/>
      <c r="K1821" s="955"/>
      <c r="L1821" s="955"/>
      <c r="M1821" s="955"/>
    </row>
    <row r="1822" spans="10:13">
      <c r="J1822" s="955"/>
      <c r="K1822" s="955"/>
      <c r="L1822" s="955"/>
      <c r="M1822" s="955"/>
    </row>
    <row r="1823" spans="10:13">
      <c r="J1823" s="955"/>
      <c r="K1823" s="955"/>
      <c r="L1823" s="955"/>
      <c r="M1823" s="955"/>
    </row>
    <row r="1824" spans="10:13">
      <c r="J1824" s="955"/>
      <c r="K1824" s="955"/>
      <c r="L1824" s="955"/>
      <c r="M1824" s="955"/>
    </row>
    <row r="1825" spans="10:13">
      <c r="J1825" s="955"/>
      <c r="K1825" s="955"/>
      <c r="L1825" s="955"/>
      <c r="M1825" s="955"/>
    </row>
    <row r="1826" spans="10:13">
      <c r="J1826" s="955"/>
      <c r="K1826" s="955"/>
      <c r="L1826" s="955"/>
      <c r="M1826" s="955"/>
    </row>
    <row r="1827" spans="10:13">
      <c r="J1827" s="955"/>
      <c r="K1827" s="955"/>
      <c r="L1827" s="955"/>
      <c r="M1827" s="955"/>
    </row>
    <row r="1828" spans="10:13">
      <c r="J1828" s="955"/>
      <c r="K1828" s="955"/>
      <c r="L1828" s="955"/>
      <c r="M1828" s="955"/>
    </row>
    <row r="1829" spans="10:13">
      <c r="J1829" s="955"/>
      <c r="K1829" s="955"/>
      <c r="L1829" s="955"/>
      <c r="M1829" s="955"/>
    </row>
    <row r="1830" spans="10:13">
      <c r="J1830" s="955"/>
      <c r="K1830" s="955"/>
      <c r="L1830" s="955"/>
      <c r="M1830" s="955"/>
    </row>
    <row r="1831" spans="10:13">
      <c r="J1831" s="955"/>
      <c r="K1831" s="955"/>
      <c r="L1831" s="955"/>
      <c r="M1831" s="955"/>
    </row>
    <row r="1832" spans="10:13">
      <c r="J1832" s="955"/>
      <c r="K1832" s="955"/>
      <c r="L1832" s="955"/>
      <c r="M1832" s="955"/>
    </row>
    <row r="1833" spans="10:13">
      <c r="J1833" s="955"/>
      <c r="K1833" s="955"/>
      <c r="L1833" s="955"/>
      <c r="M1833" s="955"/>
    </row>
    <row r="1834" spans="10:13">
      <c r="J1834" s="955"/>
      <c r="K1834" s="955"/>
      <c r="L1834" s="955"/>
      <c r="M1834" s="955"/>
    </row>
    <row r="1835" spans="10:13">
      <c r="J1835" s="955"/>
      <c r="K1835" s="955"/>
      <c r="L1835" s="955"/>
      <c r="M1835" s="955"/>
    </row>
    <row r="1836" spans="10:13">
      <c r="J1836" s="955"/>
      <c r="K1836" s="955"/>
      <c r="L1836" s="955"/>
      <c r="M1836" s="955"/>
    </row>
    <row r="1837" spans="10:13">
      <c r="J1837" s="955"/>
      <c r="K1837" s="955"/>
      <c r="L1837" s="955"/>
      <c r="M1837" s="955"/>
    </row>
    <row r="1838" spans="10:13">
      <c r="J1838" s="955"/>
      <c r="K1838" s="955"/>
      <c r="L1838" s="955"/>
      <c r="M1838" s="955"/>
    </row>
    <row r="1839" spans="10:13">
      <c r="J1839" s="955"/>
      <c r="K1839" s="955"/>
      <c r="L1839" s="955"/>
      <c r="M1839" s="955"/>
    </row>
    <row r="1840" spans="10:13">
      <c r="J1840" s="955"/>
      <c r="K1840" s="955"/>
      <c r="L1840" s="955"/>
      <c r="M1840" s="955"/>
    </row>
    <row r="1841" spans="10:13">
      <c r="J1841" s="955"/>
      <c r="K1841" s="955"/>
      <c r="L1841" s="955"/>
      <c r="M1841" s="955"/>
    </row>
    <row r="1842" spans="10:13">
      <c r="J1842" s="955"/>
      <c r="K1842" s="955"/>
      <c r="L1842" s="955"/>
      <c r="M1842" s="955"/>
    </row>
    <row r="1843" spans="10:13">
      <c r="J1843" s="955"/>
      <c r="K1843" s="955"/>
      <c r="L1843" s="955"/>
      <c r="M1843" s="955"/>
    </row>
    <row r="1844" spans="10:13">
      <c r="J1844" s="955"/>
      <c r="K1844" s="955"/>
      <c r="L1844" s="955"/>
      <c r="M1844" s="955"/>
    </row>
    <row r="1845" spans="10:13">
      <c r="J1845" s="955"/>
      <c r="K1845" s="955"/>
      <c r="L1845" s="955"/>
      <c r="M1845" s="955"/>
    </row>
    <row r="1846" spans="10:13">
      <c r="J1846" s="955"/>
      <c r="K1846" s="955"/>
      <c r="L1846" s="955"/>
      <c r="M1846" s="955"/>
    </row>
    <row r="1847" spans="10:13">
      <c r="J1847" s="955"/>
      <c r="K1847" s="955"/>
      <c r="L1847" s="955"/>
      <c r="M1847" s="955"/>
    </row>
    <row r="1848" spans="10:13">
      <c r="J1848" s="955"/>
      <c r="K1848" s="955"/>
      <c r="L1848" s="955"/>
      <c r="M1848" s="955"/>
    </row>
    <row r="1849" spans="10:13">
      <c r="J1849" s="955"/>
      <c r="K1849" s="955"/>
      <c r="L1849" s="955"/>
      <c r="M1849" s="955"/>
    </row>
    <row r="1850" spans="10:13">
      <c r="J1850" s="955"/>
      <c r="K1850" s="955"/>
      <c r="L1850" s="955"/>
      <c r="M1850" s="955"/>
    </row>
    <row r="1851" spans="10:13">
      <c r="J1851" s="955"/>
      <c r="K1851" s="955"/>
      <c r="L1851" s="955"/>
      <c r="M1851" s="955"/>
    </row>
    <row r="1852" spans="10:13">
      <c r="J1852" s="955"/>
      <c r="K1852" s="955"/>
      <c r="L1852" s="955"/>
      <c r="M1852" s="955"/>
    </row>
    <row r="1853" spans="10:13">
      <c r="J1853" s="955"/>
      <c r="K1853" s="955"/>
      <c r="L1853" s="955"/>
      <c r="M1853" s="955"/>
    </row>
    <row r="1854" spans="10:13">
      <c r="J1854" s="955"/>
      <c r="K1854" s="955"/>
      <c r="L1854" s="955"/>
      <c r="M1854" s="955"/>
    </row>
    <row r="1855" spans="10:13">
      <c r="J1855" s="955"/>
      <c r="K1855" s="955"/>
      <c r="L1855" s="955"/>
      <c r="M1855" s="955"/>
    </row>
    <row r="1856" spans="10:13">
      <c r="J1856" s="955"/>
      <c r="K1856" s="955"/>
      <c r="L1856" s="955"/>
      <c r="M1856" s="955"/>
    </row>
    <row r="1857" spans="10:13">
      <c r="J1857" s="955"/>
      <c r="K1857" s="955"/>
      <c r="L1857" s="955"/>
      <c r="M1857" s="955"/>
    </row>
    <row r="1858" spans="10:13">
      <c r="J1858" s="955"/>
      <c r="K1858" s="955"/>
      <c r="L1858" s="955"/>
      <c r="M1858" s="955"/>
    </row>
    <row r="1859" spans="10:13">
      <c r="J1859" s="955"/>
      <c r="K1859" s="955"/>
      <c r="L1859" s="955"/>
      <c r="M1859" s="955"/>
    </row>
    <row r="1860" spans="10:13">
      <c r="J1860" s="955"/>
      <c r="K1860" s="955"/>
      <c r="L1860" s="955"/>
      <c r="M1860" s="955"/>
    </row>
    <row r="1861" spans="10:13">
      <c r="J1861" s="955"/>
      <c r="K1861" s="955"/>
      <c r="L1861" s="955"/>
      <c r="M1861" s="955"/>
    </row>
    <row r="1862" spans="10:13">
      <c r="J1862" s="955"/>
      <c r="K1862" s="955"/>
      <c r="L1862" s="955"/>
      <c r="M1862" s="955"/>
    </row>
    <row r="1863" spans="10:13">
      <c r="J1863" s="955"/>
      <c r="K1863" s="955"/>
      <c r="L1863" s="955"/>
      <c r="M1863" s="955"/>
    </row>
    <row r="1864" spans="10:13">
      <c r="J1864" s="955"/>
      <c r="K1864" s="955"/>
      <c r="L1864" s="955"/>
      <c r="M1864" s="955"/>
    </row>
    <row r="1865" spans="10:13">
      <c r="J1865" s="955"/>
      <c r="K1865" s="955"/>
      <c r="L1865" s="955"/>
      <c r="M1865" s="955"/>
    </row>
    <row r="1866" spans="10:13">
      <c r="J1866" s="955"/>
      <c r="K1866" s="955"/>
      <c r="L1866" s="955"/>
      <c r="M1866" s="955"/>
    </row>
    <row r="1867" spans="10:13">
      <c r="J1867" s="955"/>
      <c r="K1867" s="955"/>
      <c r="L1867" s="955"/>
      <c r="M1867" s="955"/>
    </row>
    <row r="1868" spans="10:13">
      <c r="J1868" s="955"/>
      <c r="K1868" s="955"/>
      <c r="L1868" s="955"/>
      <c r="M1868" s="955"/>
    </row>
    <row r="1869" spans="10:13">
      <c r="J1869" s="955"/>
      <c r="K1869" s="955"/>
      <c r="L1869" s="955"/>
      <c r="M1869" s="955"/>
    </row>
    <row r="1870" spans="10:13">
      <c r="J1870" s="955"/>
      <c r="K1870" s="955"/>
      <c r="L1870" s="955"/>
      <c r="M1870" s="955"/>
    </row>
    <row r="1871" spans="10:13">
      <c r="J1871" s="955"/>
      <c r="K1871" s="955"/>
      <c r="L1871" s="955"/>
      <c r="M1871" s="955"/>
    </row>
    <row r="1872" spans="10:13">
      <c r="J1872" s="955"/>
      <c r="K1872" s="955"/>
      <c r="L1872" s="955"/>
      <c r="M1872" s="955"/>
    </row>
    <row r="1873" spans="10:13">
      <c r="J1873" s="955"/>
      <c r="K1873" s="955"/>
      <c r="L1873" s="955"/>
      <c r="M1873" s="955"/>
    </row>
    <row r="1874" spans="10:13">
      <c r="J1874" s="955"/>
      <c r="K1874" s="955"/>
      <c r="L1874" s="955"/>
      <c r="M1874" s="955"/>
    </row>
    <row r="1875" spans="10:13">
      <c r="J1875" s="955"/>
      <c r="K1875" s="955"/>
      <c r="L1875" s="955"/>
      <c r="M1875" s="955"/>
    </row>
    <row r="1876" spans="10:13">
      <c r="J1876" s="955"/>
      <c r="K1876" s="955"/>
      <c r="L1876" s="955"/>
      <c r="M1876" s="955"/>
    </row>
    <row r="1877" spans="10:13">
      <c r="J1877" s="955"/>
      <c r="K1877" s="955"/>
      <c r="L1877" s="955"/>
      <c r="M1877" s="955"/>
    </row>
    <row r="1878" spans="10:13">
      <c r="J1878" s="955"/>
      <c r="K1878" s="955"/>
      <c r="L1878" s="955"/>
      <c r="M1878" s="955"/>
    </row>
    <row r="1879" spans="10:13">
      <c r="J1879" s="955"/>
      <c r="K1879" s="955"/>
      <c r="L1879" s="955"/>
      <c r="M1879" s="955"/>
    </row>
    <row r="1880" spans="10:13">
      <c r="J1880" s="955"/>
      <c r="K1880" s="955"/>
      <c r="L1880" s="955"/>
      <c r="M1880" s="955"/>
    </row>
    <row r="1881" spans="10:13">
      <c r="J1881" s="955"/>
      <c r="K1881" s="955"/>
      <c r="L1881" s="955"/>
      <c r="M1881" s="955"/>
    </row>
    <row r="1882" spans="10:13">
      <c r="J1882" s="955"/>
      <c r="K1882" s="955"/>
      <c r="L1882" s="955"/>
      <c r="M1882" s="955"/>
    </row>
    <row r="1883" spans="10:13">
      <c r="J1883" s="955"/>
      <c r="K1883" s="955"/>
      <c r="L1883" s="955"/>
      <c r="M1883" s="955"/>
    </row>
    <row r="1884" spans="10:13">
      <c r="J1884" s="955"/>
      <c r="K1884" s="955"/>
      <c r="L1884" s="955"/>
      <c r="M1884" s="955"/>
    </row>
    <row r="1885" spans="10:13">
      <c r="J1885" s="955"/>
      <c r="K1885" s="955"/>
      <c r="L1885" s="955"/>
      <c r="M1885" s="955"/>
    </row>
    <row r="1886" spans="10:13">
      <c r="J1886" s="955"/>
      <c r="K1886" s="955"/>
      <c r="L1886" s="955"/>
      <c r="M1886" s="955"/>
    </row>
    <row r="1887" spans="10:13">
      <c r="J1887" s="955"/>
      <c r="K1887" s="955"/>
      <c r="L1887" s="955"/>
      <c r="M1887" s="955"/>
    </row>
    <row r="1888" spans="10:13">
      <c r="J1888" s="955"/>
      <c r="K1888" s="955"/>
      <c r="L1888" s="955"/>
      <c r="M1888" s="955"/>
    </row>
    <row r="1889" spans="10:13">
      <c r="J1889" s="955"/>
      <c r="K1889" s="955"/>
      <c r="L1889" s="955"/>
      <c r="M1889" s="955"/>
    </row>
    <row r="1890" spans="10:13">
      <c r="J1890" s="955"/>
      <c r="K1890" s="955"/>
      <c r="L1890" s="955"/>
      <c r="M1890" s="955"/>
    </row>
    <row r="1891" spans="10:13">
      <c r="J1891" s="955"/>
      <c r="K1891" s="955"/>
      <c r="L1891" s="955"/>
      <c r="M1891" s="955"/>
    </row>
    <row r="1892" spans="10:13">
      <c r="J1892" s="955"/>
      <c r="K1892" s="955"/>
      <c r="L1892" s="955"/>
      <c r="M1892" s="955"/>
    </row>
    <row r="1893" spans="10:13">
      <c r="J1893" s="955"/>
      <c r="K1893" s="955"/>
      <c r="L1893" s="955"/>
      <c r="M1893" s="955"/>
    </row>
    <row r="1894" spans="10:13">
      <c r="J1894" s="955"/>
      <c r="K1894" s="955"/>
      <c r="L1894" s="955"/>
      <c r="M1894" s="955"/>
    </row>
    <row r="1895" spans="10:13">
      <c r="J1895" s="955"/>
      <c r="K1895" s="955"/>
      <c r="L1895" s="955"/>
      <c r="M1895" s="955"/>
    </row>
    <row r="1896" spans="10:13">
      <c r="J1896" s="955"/>
      <c r="K1896" s="955"/>
      <c r="L1896" s="955"/>
      <c r="M1896" s="955"/>
    </row>
    <row r="1897" spans="10:13">
      <c r="J1897" s="955"/>
      <c r="K1897" s="955"/>
      <c r="L1897" s="955"/>
      <c r="M1897" s="955"/>
    </row>
    <row r="1898" spans="10:13">
      <c r="J1898" s="955"/>
      <c r="K1898" s="955"/>
      <c r="L1898" s="955"/>
      <c r="M1898" s="955"/>
    </row>
    <row r="1899" spans="10:13">
      <c r="J1899" s="955"/>
      <c r="K1899" s="955"/>
      <c r="L1899" s="955"/>
      <c r="M1899" s="955"/>
    </row>
    <row r="1900" spans="10:13">
      <c r="J1900" s="955"/>
      <c r="K1900" s="955"/>
      <c r="L1900" s="955"/>
      <c r="M1900" s="955"/>
    </row>
    <row r="1901" spans="10:13">
      <c r="J1901" s="955"/>
      <c r="K1901" s="955"/>
      <c r="L1901" s="955"/>
      <c r="M1901" s="955"/>
    </row>
    <row r="1902" spans="10:13">
      <c r="J1902" s="955"/>
      <c r="K1902" s="955"/>
      <c r="L1902" s="955"/>
      <c r="M1902" s="955"/>
    </row>
    <row r="1903" spans="10:13">
      <c r="J1903" s="955"/>
      <c r="K1903" s="955"/>
      <c r="L1903" s="955"/>
      <c r="M1903" s="955"/>
    </row>
    <row r="1904" spans="10:13">
      <c r="J1904" s="955"/>
      <c r="K1904" s="955"/>
      <c r="L1904" s="955"/>
      <c r="M1904" s="955"/>
    </row>
    <row r="1905" spans="10:13">
      <c r="J1905" s="955"/>
      <c r="K1905" s="955"/>
      <c r="L1905" s="955"/>
      <c r="M1905" s="955"/>
    </row>
    <row r="1906" spans="10:13">
      <c r="J1906" s="955"/>
      <c r="K1906" s="955"/>
      <c r="L1906" s="955"/>
      <c r="M1906" s="955"/>
    </row>
    <row r="1907" spans="10:13">
      <c r="J1907" s="955"/>
      <c r="K1907" s="955"/>
      <c r="L1907" s="955"/>
      <c r="M1907" s="955"/>
    </row>
    <row r="1908" spans="10:13">
      <c r="J1908" s="955"/>
      <c r="K1908" s="955"/>
      <c r="L1908" s="955"/>
      <c r="M1908" s="955"/>
    </row>
    <row r="1909" spans="10:13">
      <c r="J1909" s="955"/>
      <c r="K1909" s="955"/>
      <c r="L1909" s="955"/>
      <c r="M1909" s="955"/>
    </row>
    <row r="1910" spans="10:13">
      <c r="J1910" s="955"/>
      <c r="K1910" s="955"/>
      <c r="L1910" s="955"/>
      <c r="M1910" s="955"/>
    </row>
    <row r="1911" spans="10:13">
      <c r="J1911" s="955"/>
      <c r="K1911" s="955"/>
      <c r="L1911" s="955"/>
      <c r="M1911" s="955"/>
    </row>
    <row r="1912" spans="10:13">
      <c r="J1912" s="955"/>
      <c r="K1912" s="955"/>
      <c r="L1912" s="955"/>
      <c r="M1912" s="955"/>
    </row>
    <row r="1913" spans="10:13">
      <c r="J1913" s="955"/>
      <c r="K1913" s="955"/>
      <c r="L1913" s="955"/>
      <c r="M1913" s="955"/>
    </row>
    <row r="1914" spans="10:13">
      <c r="J1914" s="955"/>
      <c r="K1914" s="955"/>
      <c r="L1914" s="955"/>
      <c r="M1914" s="955"/>
    </row>
    <row r="1915" spans="10:13">
      <c r="J1915" s="955"/>
      <c r="K1915" s="955"/>
      <c r="L1915" s="955"/>
      <c r="M1915" s="955"/>
    </row>
    <row r="1916" spans="10:13">
      <c r="J1916" s="955"/>
      <c r="K1916" s="955"/>
      <c r="L1916" s="955"/>
      <c r="M1916" s="955"/>
    </row>
    <row r="1917" spans="10:13">
      <c r="J1917" s="955"/>
      <c r="K1917" s="955"/>
      <c r="L1917" s="955"/>
      <c r="M1917" s="955"/>
    </row>
    <row r="1918" spans="10:13">
      <c r="J1918" s="955"/>
      <c r="K1918" s="955"/>
      <c r="L1918" s="955"/>
      <c r="M1918" s="955"/>
    </row>
    <row r="1919" spans="10:13">
      <c r="J1919" s="955"/>
      <c r="K1919" s="955"/>
      <c r="L1919" s="955"/>
      <c r="M1919" s="955"/>
    </row>
    <row r="1920" spans="10:13">
      <c r="J1920" s="955"/>
      <c r="K1920" s="955"/>
      <c r="L1920" s="955"/>
      <c r="M1920" s="955"/>
    </row>
    <row r="1921" spans="10:13">
      <c r="J1921" s="955"/>
      <c r="K1921" s="955"/>
      <c r="L1921" s="955"/>
      <c r="M1921" s="955"/>
    </row>
    <row r="1922" spans="10:13">
      <c r="J1922" s="955"/>
      <c r="K1922" s="955"/>
      <c r="L1922" s="955"/>
      <c r="M1922" s="955"/>
    </row>
    <row r="1923" spans="10:13">
      <c r="J1923" s="955"/>
      <c r="K1923" s="955"/>
      <c r="L1923" s="955"/>
      <c r="M1923" s="955"/>
    </row>
    <row r="1924" spans="10:13">
      <c r="J1924" s="955"/>
      <c r="K1924" s="955"/>
      <c r="L1924" s="955"/>
      <c r="M1924" s="955"/>
    </row>
    <row r="1925" spans="10:13">
      <c r="J1925" s="955"/>
      <c r="K1925" s="955"/>
      <c r="L1925" s="955"/>
      <c r="M1925" s="955"/>
    </row>
    <row r="1926" spans="10:13">
      <c r="J1926" s="955"/>
      <c r="K1926" s="955"/>
      <c r="L1926" s="955"/>
      <c r="M1926" s="955"/>
    </row>
    <row r="1927" spans="10:13">
      <c r="J1927" s="955"/>
      <c r="K1927" s="955"/>
      <c r="L1927" s="955"/>
      <c r="M1927" s="955"/>
    </row>
    <row r="1928" spans="10:13">
      <c r="J1928" s="955"/>
      <c r="K1928" s="955"/>
      <c r="L1928" s="955"/>
      <c r="M1928" s="955"/>
    </row>
    <row r="1929" spans="10:13">
      <c r="J1929" s="955"/>
      <c r="K1929" s="955"/>
      <c r="L1929" s="955"/>
      <c r="M1929" s="955"/>
    </row>
    <row r="1930" spans="10:13">
      <c r="J1930" s="955"/>
      <c r="K1930" s="955"/>
      <c r="L1930" s="955"/>
      <c r="M1930" s="955"/>
    </row>
    <row r="1931" spans="10:13">
      <c r="J1931" s="955"/>
      <c r="K1931" s="955"/>
      <c r="L1931" s="955"/>
      <c r="M1931" s="955"/>
    </row>
    <row r="1932" spans="10:13">
      <c r="J1932" s="955"/>
      <c r="K1932" s="955"/>
      <c r="L1932" s="955"/>
      <c r="M1932" s="955"/>
    </row>
    <row r="1933" spans="10:13">
      <c r="J1933" s="955"/>
      <c r="K1933" s="955"/>
      <c r="L1933" s="955"/>
      <c r="M1933" s="955"/>
    </row>
    <row r="1934" spans="10:13">
      <c r="J1934" s="955"/>
      <c r="K1934" s="955"/>
      <c r="L1934" s="955"/>
      <c r="M1934" s="955"/>
    </row>
    <row r="1935" spans="10:13">
      <c r="J1935" s="955"/>
      <c r="K1935" s="955"/>
      <c r="L1935" s="955"/>
      <c r="M1935" s="955"/>
    </row>
    <row r="1936" spans="10:13">
      <c r="J1936" s="955"/>
      <c r="K1936" s="955"/>
      <c r="L1936" s="955"/>
      <c r="M1936" s="955"/>
    </row>
    <row r="1937" spans="10:13">
      <c r="J1937" s="955"/>
      <c r="K1937" s="955"/>
      <c r="L1937" s="955"/>
      <c r="M1937" s="955"/>
    </row>
    <row r="1938" spans="10:13">
      <c r="J1938" s="955"/>
      <c r="K1938" s="955"/>
      <c r="L1938" s="955"/>
      <c r="M1938" s="955"/>
    </row>
    <row r="1939" spans="10:13">
      <c r="J1939" s="955"/>
      <c r="K1939" s="955"/>
      <c r="L1939" s="955"/>
      <c r="M1939" s="955"/>
    </row>
    <row r="1940" spans="10:13">
      <c r="J1940" s="955"/>
      <c r="K1940" s="955"/>
      <c r="L1940" s="955"/>
      <c r="M1940" s="955"/>
    </row>
    <row r="1941" spans="10:13">
      <c r="J1941" s="955"/>
      <c r="K1941" s="955"/>
      <c r="L1941" s="955"/>
      <c r="M1941" s="955"/>
    </row>
    <row r="1942" spans="10:13">
      <c r="J1942" s="955"/>
      <c r="K1942" s="955"/>
      <c r="L1942" s="955"/>
      <c r="M1942" s="955"/>
    </row>
    <row r="1943" spans="10:13">
      <c r="J1943" s="955"/>
      <c r="K1943" s="955"/>
      <c r="L1943" s="955"/>
      <c r="M1943" s="955"/>
    </row>
    <row r="1944" spans="10:13">
      <c r="J1944" s="955"/>
      <c r="K1944" s="955"/>
      <c r="L1944" s="955"/>
      <c r="M1944" s="955"/>
    </row>
    <row r="1945" spans="10:13">
      <c r="J1945" s="955"/>
      <c r="K1945" s="955"/>
      <c r="L1945" s="955"/>
      <c r="M1945" s="955"/>
    </row>
    <row r="1946" spans="10:13">
      <c r="J1946" s="955"/>
      <c r="K1946" s="955"/>
      <c r="L1946" s="955"/>
      <c r="M1946" s="955"/>
    </row>
    <row r="1947" spans="10:13">
      <c r="J1947" s="955"/>
      <c r="K1947" s="955"/>
      <c r="L1947" s="955"/>
      <c r="M1947" s="955"/>
    </row>
    <row r="1948" spans="10:13">
      <c r="J1948" s="955"/>
      <c r="K1948" s="955"/>
      <c r="L1948" s="955"/>
      <c r="M1948" s="955"/>
    </row>
    <row r="1949" spans="10:13">
      <c r="J1949" s="955"/>
      <c r="K1949" s="955"/>
      <c r="L1949" s="955"/>
      <c r="M1949" s="955"/>
    </row>
    <row r="1950" spans="10:13">
      <c r="J1950" s="955"/>
      <c r="K1950" s="955"/>
      <c r="L1950" s="955"/>
      <c r="M1950" s="955"/>
    </row>
    <row r="1951" spans="10:13">
      <c r="J1951" s="955"/>
      <c r="K1951" s="955"/>
      <c r="L1951" s="955"/>
      <c r="M1951" s="955"/>
    </row>
    <row r="1952" spans="10:13">
      <c r="J1952" s="955"/>
      <c r="K1952" s="955"/>
      <c r="L1952" s="955"/>
      <c r="M1952" s="955"/>
    </row>
    <row r="1953" spans="10:13">
      <c r="J1953" s="955"/>
      <c r="K1953" s="955"/>
      <c r="L1953" s="955"/>
      <c r="M1953" s="955"/>
    </row>
    <row r="1954" spans="10:13">
      <c r="J1954" s="955"/>
      <c r="K1954" s="955"/>
      <c r="L1954" s="955"/>
      <c r="M1954" s="955"/>
    </row>
    <row r="1955" spans="10:13">
      <c r="J1955" s="955"/>
      <c r="K1955" s="955"/>
      <c r="L1955" s="955"/>
      <c r="M1955" s="955"/>
    </row>
    <row r="1956" spans="10:13">
      <c r="J1956" s="955"/>
      <c r="K1956" s="955"/>
      <c r="L1956" s="955"/>
      <c r="M1956" s="955"/>
    </row>
    <row r="1957" spans="10:13">
      <c r="J1957" s="955"/>
      <c r="K1957" s="955"/>
      <c r="L1957" s="955"/>
      <c r="M1957" s="955"/>
    </row>
    <row r="1958" spans="10:13">
      <c r="J1958" s="955"/>
      <c r="K1958" s="955"/>
      <c r="L1958" s="955"/>
      <c r="M1958" s="955"/>
    </row>
    <row r="1959" spans="10:13">
      <c r="J1959" s="955"/>
      <c r="K1959" s="955"/>
      <c r="L1959" s="955"/>
      <c r="M1959" s="955"/>
    </row>
    <row r="1960" spans="10:13">
      <c r="J1960" s="955"/>
      <c r="K1960" s="955"/>
      <c r="L1960" s="955"/>
      <c r="M1960" s="955"/>
    </row>
    <row r="1961" spans="10:13">
      <c r="J1961" s="955"/>
      <c r="K1961" s="955"/>
      <c r="L1961" s="955"/>
      <c r="M1961" s="955"/>
    </row>
    <row r="1962" spans="10:13">
      <c r="J1962" s="955"/>
      <c r="K1962" s="955"/>
      <c r="L1962" s="955"/>
      <c r="M1962" s="955"/>
    </row>
    <row r="1963" spans="10:13">
      <c r="J1963" s="955"/>
      <c r="K1963" s="955"/>
      <c r="L1963" s="955"/>
      <c r="M1963" s="955"/>
    </row>
    <row r="1964" spans="10:13">
      <c r="J1964" s="955"/>
      <c r="K1964" s="955"/>
      <c r="L1964" s="955"/>
      <c r="M1964" s="955"/>
    </row>
    <row r="1965" spans="10:13">
      <c r="J1965" s="955"/>
      <c r="K1965" s="955"/>
      <c r="L1965" s="955"/>
      <c r="M1965" s="955"/>
    </row>
    <row r="1966" spans="10:13">
      <c r="J1966" s="955"/>
      <c r="K1966" s="955"/>
      <c r="L1966" s="955"/>
      <c r="M1966" s="955"/>
    </row>
    <row r="1967" spans="10:13">
      <c r="J1967" s="955"/>
      <c r="K1967" s="955"/>
      <c r="L1967" s="955"/>
      <c r="M1967" s="955"/>
    </row>
    <row r="1968" spans="10:13">
      <c r="J1968" s="955"/>
      <c r="K1968" s="955"/>
      <c r="L1968" s="955"/>
      <c r="M1968" s="955"/>
    </row>
    <row r="1969" spans="10:13">
      <c r="J1969" s="955"/>
      <c r="K1969" s="955"/>
      <c r="L1969" s="955"/>
      <c r="M1969" s="955"/>
    </row>
    <row r="1970" spans="10:13">
      <c r="J1970" s="955"/>
      <c r="K1970" s="955"/>
      <c r="L1970" s="955"/>
      <c r="M1970" s="955"/>
    </row>
    <row r="1971" spans="10:13">
      <c r="J1971" s="955"/>
      <c r="K1971" s="955"/>
      <c r="L1971" s="955"/>
      <c r="M1971" s="955"/>
    </row>
    <row r="1972" spans="10:13">
      <c r="J1972" s="955"/>
      <c r="K1972" s="955"/>
      <c r="L1972" s="955"/>
      <c r="M1972" s="955"/>
    </row>
    <row r="1973" spans="10:13">
      <c r="J1973" s="955"/>
      <c r="K1973" s="955"/>
      <c r="L1973" s="955"/>
      <c r="M1973" s="955"/>
    </row>
    <row r="1974" spans="10:13">
      <c r="J1974" s="955"/>
      <c r="K1974" s="955"/>
      <c r="L1974" s="955"/>
      <c r="M1974" s="955"/>
    </row>
    <row r="1975" spans="10:13">
      <c r="J1975" s="955"/>
      <c r="K1975" s="955"/>
      <c r="L1975" s="955"/>
      <c r="M1975" s="955"/>
    </row>
    <row r="1976" spans="10:13">
      <c r="J1976" s="955"/>
      <c r="K1976" s="955"/>
      <c r="L1976" s="955"/>
      <c r="M1976" s="955"/>
    </row>
    <row r="1977" spans="10:13">
      <c r="J1977" s="955"/>
      <c r="K1977" s="955"/>
      <c r="L1977" s="955"/>
      <c r="M1977" s="955"/>
    </row>
    <row r="1978" spans="10:13">
      <c r="J1978" s="955"/>
      <c r="K1978" s="955"/>
      <c r="L1978" s="955"/>
      <c r="M1978" s="955"/>
    </row>
    <row r="1979" spans="10:13">
      <c r="J1979" s="955"/>
      <c r="K1979" s="955"/>
      <c r="L1979" s="955"/>
      <c r="M1979" s="955"/>
    </row>
    <row r="1980" spans="10:13">
      <c r="J1980" s="955"/>
      <c r="K1980" s="955"/>
      <c r="L1980" s="955"/>
      <c r="M1980" s="955"/>
    </row>
    <row r="1981" spans="10:13">
      <c r="J1981" s="955"/>
      <c r="K1981" s="955"/>
      <c r="L1981" s="955"/>
      <c r="M1981" s="955"/>
    </row>
    <row r="1982" spans="10:13">
      <c r="J1982" s="955"/>
      <c r="K1982" s="955"/>
      <c r="L1982" s="955"/>
      <c r="M1982" s="955"/>
    </row>
    <row r="1983" spans="10:13">
      <c r="J1983" s="955"/>
      <c r="K1983" s="955"/>
      <c r="L1983" s="955"/>
      <c r="M1983" s="955"/>
    </row>
    <row r="1984" spans="10:13">
      <c r="J1984" s="955"/>
      <c r="K1984" s="955"/>
      <c r="L1984" s="955"/>
      <c r="M1984" s="955"/>
    </row>
    <row r="1985" spans="10:13">
      <c r="J1985" s="955"/>
      <c r="K1985" s="955"/>
      <c r="L1985" s="955"/>
      <c r="M1985" s="955"/>
    </row>
    <row r="1986" spans="10:13">
      <c r="J1986" s="955"/>
      <c r="K1986" s="955"/>
      <c r="L1986" s="955"/>
      <c r="M1986" s="955"/>
    </row>
    <row r="1987" spans="10:13">
      <c r="J1987" s="955"/>
      <c r="K1987" s="955"/>
      <c r="L1987" s="955"/>
      <c r="M1987" s="955"/>
    </row>
    <row r="1988" spans="10:13">
      <c r="J1988" s="955"/>
      <c r="K1988" s="955"/>
      <c r="L1988" s="955"/>
      <c r="M1988" s="955"/>
    </row>
    <row r="1989" spans="10:13">
      <c r="J1989" s="955"/>
      <c r="K1989" s="955"/>
      <c r="L1989" s="955"/>
      <c r="M1989" s="955"/>
    </row>
    <row r="1990" spans="10:13">
      <c r="J1990" s="955"/>
      <c r="K1990" s="955"/>
      <c r="L1990" s="955"/>
      <c r="M1990" s="955"/>
    </row>
    <row r="1991" spans="10:13">
      <c r="J1991" s="955"/>
      <c r="K1991" s="955"/>
      <c r="L1991" s="955"/>
      <c r="M1991" s="955"/>
    </row>
    <row r="1992" spans="10:13">
      <c r="J1992" s="955"/>
      <c r="K1992" s="955"/>
      <c r="L1992" s="955"/>
      <c r="M1992" s="955"/>
    </row>
    <row r="1993" spans="10:13">
      <c r="J1993" s="955"/>
      <c r="K1993" s="955"/>
      <c r="L1993" s="955"/>
      <c r="M1993" s="955"/>
    </row>
    <row r="1994" spans="10:13">
      <c r="J1994" s="955"/>
      <c r="K1994" s="955"/>
      <c r="L1994" s="955"/>
      <c r="M1994" s="955"/>
    </row>
    <row r="1995" spans="10:13">
      <c r="J1995" s="955"/>
      <c r="K1995" s="955"/>
      <c r="L1995" s="955"/>
      <c r="M1995" s="955"/>
    </row>
    <row r="1996" spans="10:13">
      <c r="J1996" s="955"/>
      <c r="K1996" s="955"/>
      <c r="L1996" s="955"/>
      <c r="M1996" s="955"/>
    </row>
    <row r="1997" spans="10:13">
      <c r="J1997" s="955"/>
      <c r="K1997" s="955"/>
      <c r="L1997" s="955"/>
      <c r="M1997" s="955"/>
    </row>
    <row r="1998" spans="10:13">
      <c r="J1998" s="955"/>
      <c r="K1998" s="955"/>
      <c r="L1998" s="955"/>
      <c r="M1998" s="955"/>
    </row>
    <row r="1999" spans="10:13">
      <c r="J1999" s="955"/>
      <c r="K1999" s="955"/>
      <c r="L1999" s="955"/>
      <c r="M1999" s="955"/>
    </row>
    <row r="2000" spans="10:13">
      <c r="J2000" s="955"/>
      <c r="K2000" s="955"/>
      <c r="L2000" s="955"/>
      <c r="M2000" s="955"/>
    </row>
    <row r="2001" spans="10:13">
      <c r="J2001" s="955"/>
      <c r="K2001" s="955"/>
      <c r="L2001" s="955"/>
      <c r="M2001" s="955"/>
    </row>
    <row r="2002" spans="10:13">
      <c r="J2002" s="955"/>
      <c r="K2002" s="955"/>
      <c r="L2002" s="955"/>
      <c r="M2002" s="955"/>
    </row>
    <row r="2003" spans="10:13">
      <c r="J2003" s="955"/>
      <c r="K2003" s="955"/>
      <c r="L2003" s="955"/>
      <c r="M2003" s="955"/>
    </row>
    <row r="2004" spans="10:13">
      <c r="J2004" s="955"/>
      <c r="K2004" s="955"/>
      <c r="L2004" s="955"/>
      <c r="M2004" s="955"/>
    </row>
    <row r="2005" spans="10:13">
      <c r="J2005" s="955"/>
      <c r="K2005" s="955"/>
      <c r="L2005" s="955"/>
      <c r="M2005" s="955"/>
    </row>
    <row r="2006" spans="10:13">
      <c r="J2006" s="955"/>
      <c r="K2006" s="955"/>
      <c r="L2006" s="955"/>
      <c r="M2006" s="955"/>
    </row>
    <row r="2007" spans="10:13">
      <c r="J2007" s="955"/>
      <c r="K2007" s="955"/>
      <c r="L2007" s="955"/>
      <c r="M2007" s="955"/>
    </row>
    <row r="2008" spans="10:13">
      <c r="J2008" s="955"/>
      <c r="K2008" s="955"/>
      <c r="L2008" s="955"/>
      <c r="M2008" s="955"/>
    </row>
    <row r="2009" spans="10:13">
      <c r="J2009" s="955"/>
      <c r="K2009" s="955"/>
      <c r="L2009" s="955"/>
      <c r="M2009" s="955"/>
    </row>
    <row r="2010" spans="10:13">
      <c r="J2010" s="955"/>
      <c r="K2010" s="955"/>
      <c r="L2010" s="955"/>
      <c r="M2010" s="955"/>
    </row>
    <row r="2011" spans="10:13">
      <c r="J2011" s="955"/>
      <c r="K2011" s="955"/>
      <c r="L2011" s="955"/>
      <c r="M2011" s="955"/>
    </row>
    <row r="2012" spans="10:13">
      <c r="J2012" s="955"/>
      <c r="K2012" s="955"/>
      <c r="L2012" s="955"/>
      <c r="M2012" s="955"/>
    </row>
    <row r="2013" spans="10:13">
      <c r="J2013" s="955"/>
      <c r="K2013" s="955"/>
      <c r="L2013" s="955"/>
      <c r="M2013" s="955"/>
    </row>
    <row r="2014" spans="10:13">
      <c r="J2014" s="955"/>
      <c r="K2014" s="955"/>
      <c r="L2014" s="955"/>
      <c r="M2014" s="955"/>
    </row>
    <row r="2015" spans="10:13">
      <c r="J2015" s="955"/>
      <c r="K2015" s="955"/>
      <c r="L2015" s="955"/>
      <c r="M2015" s="955"/>
    </row>
    <row r="2016" spans="10:13">
      <c r="J2016" s="955"/>
      <c r="K2016" s="955"/>
      <c r="L2016" s="955"/>
      <c r="M2016" s="955"/>
    </row>
    <row r="2017" spans="10:13">
      <c r="J2017" s="955"/>
      <c r="K2017" s="955"/>
      <c r="L2017" s="955"/>
      <c r="M2017" s="955"/>
    </row>
    <row r="2018" spans="10:13">
      <c r="J2018" s="955"/>
      <c r="K2018" s="955"/>
      <c r="L2018" s="955"/>
      <c r="M2018" s="955"/>
    </row>
    <row r="2019" spans="10:13">
      <c r="J2019" s="955"/>
      <c r="K2019" s="955"/>
      <c r="L2019" s="955"/>
      <c r="M2019" s="955"/>
    </row>
    <row r="2020" spans="10:13">
      <c r="J2020" s="955"/>
      <c r="K2020" s="955"/>
      <c r="L2020" s="955"/>
      <c r="M2020" s="955"/>
    </row>
    <row r="2021" spans="10:13">
      <c r="J2021" s="955"/>
      <c r="K2021" s="955"/>
      <c r="L2021" s="955"/>
      <c r="M2021" s="955"/>
    </row>
    <row r="2022" spans="10:13">
      <c r="J2022" s="955"/>
      <c r="K2022" s="955"/>
      <c r="L2022" s="955"/>
      <c r="M2022" s="955"/>
    </row>
    <row r="2023" spans="10:13">
      <c r="J2023" s="955"/>
      <c r="K2023" s="955"/>
      <c r="L2023" s="955"/>
      <c r="M2023" s="955"/>
    </row>
    <row r="2024" spans="10:13">
      <c r="J2024" s="955"/>
      <c r="K2024" s="955"/>
      <c r="L2024" s="955"/>
      <c r="M2024" s="955"/>
    </row>
    <row r="2025" spans="10:13">
      <c r="J2025" s="955"/>
      <c r="K2025" s="955"/>
      <c r="L2025" s="955"/>
      <c r="M2025" s="955"/>
    </row>
    <row r="2026" spans="10:13">
      <c r="J2026" s="955"/>
      <c r="K2026" s="955"/>
      <c r="L2026" s="955"/>
      <c r="M2026" s="955"/>
    </row>
    <row r="2027" spans="10:13">
      <c r="J2027" s="955"/>
      <c r="K2027" s="955"/>
      <c r="L2027" s="955"/>
      <c r="M2027" s="955"/>
    </row>
    <row r="2028" spans="10:13">
      <c r="J2028" s="955"/>
      <c r="K2028" s="955"/>
      <c r="L2028" s="955"/>
      <c r="M2028" s="955"/>
    </row>
    <row r="2029" spans="10:13">
      <c r="J2029" s="955"/>
      <c r="K2029" s="955"/>
      <c r="L2029" s="955"/>
      <c r="M2029" s="955"/>
    </row>
    <row r="2030" spans="10:13">
      <c r="J2030" s="955"/>
      <c r="K2030" s="955"/>
      <c r="L2030" s="955"/>
      <c r="M2030" s="955"/>
    </row>
    <row r="2031" spans="10:13">
      <c r="J2031" s="955"/>
      <c r="K2031" s="955"/>
      <c r="L2031" s="955"/>
      <c r="M2031" s="955"/>
    </row>
    <row r="2032" spans="10:13">
      <c r="J2032" s="955"/>
      <c r="K2032" s="955"/>
      <c r="L2032" s="955"/>
      <c r="M2032" s="955"/>
    </row>
    <row r="2033" spans="10:13">
      <c r="J2033" s="955"/>
      <c r="K2033" s="955"/>
      <c r="L2033" s="955"/>
      <c r="M2033" s="955"/>
    </row>
    <row r="2034" spans="10:13">
      <c r="J2034" s="955"/>
      <c r="K2034" s="955"/>
      <c r="L2034" s="955"/>
      <c r="M2034" s="955"/>
    </row>
    <row r="2035" spans="10:13">
      <c r="J2035" s="955"/>
      <c r="K2035" s="955"/>
      <c r="L2035" s="955"/>
      <c r="M2035" s="955"/>
    </row>
    <row r="2036" spans="10:13">
      <c r="J2036" s="955"/>
      <c r="K2036" s="955"/>
      <c r="L2036" s="955"/>
      <c r="M2036" s="955"/>
    </row>
    <row r="2037" spans="10:13">
      <c r="J2037" s="955"/>
      <c r="K2037" s="955"/>
      <c r="L2037" s="955"/>
      <c r="M2037" s="955"/>
    </row>
    <row r="2038" spans="10:13">
      <c r="J2038" s="955"/>
      <c r="K2038" s="955"/>
      <c r="L2038" s="955"/>
      <c r="M2038" s="955"/>
    </row>
    <row r="2039" spans="10:13">
      <c r="J2039" s="955"/>
      <c r="K2039" s="955"/>
      <c r="L2039" s="955"/>
      <c r="M2039" s="955"/>
    </row>
    <row r="2040" spans="10:13">
      <c r="J2040" s="955"/>
      <c r="K2040" s="955"/>
      <c r="L2040" s="955"/>
      <c r="M2040" s="955"/>
    </row>
    <row r="2041" spans="10:13">
      <c r="J2041" s="955"/>
      <c r="K2041" s="955"/>
      <c r="L2041" s="955"/>
      <c r="M2041" s="955"/>
    </row>
    <row r="2042" spans="10:13">
      <c r="J2042" s="955"/>
      <c r="K2042" s="955"/>
      <c r="L2042" s="955"/>
      <c r="M2042" s="955"/>
    </row>
    <row r="2043" spans="10:13">
      <c r="J2043" s="955"/>
      <c r="K2043" s="955"/>
      <c r="L2043" s="955"/>
      <c r="M2043" s="955"/>
    </row>
    <row r="2044" spans="10:13">
      <c r="J2044" s="955"/>
      <c r="K2044" s="955"/>
      <c r="L2044" s="955"/>
      <c r="M2044" s="955"/>
    </row>
    <row r="2045" spans="10:13">
      <c r="J2045" s="955"/>
      <c r="K2045" s="955"/>
      <c r="L2045" s="955"/>
      <c r="M2045" s="955"/>
    </row>
    <row r="2046" spans="10:13">
      <c r="J2046" s="955"/>
      <c r="K2046" s="955"/>
      <c r="L2046" s="955"/>
      <c r="M2046" s="955"/>
    </row>
    <row r="2047" spans="10:13">
      <c r="J2047" s="955"/>
      <c r="K2047" s="955"/>
      <c r="L2047" s="955"/>
      <c r="M2047" s="955"/>
    </row>
    <row r="2048" spans="10:13">
      <c r="J2048" s="955"/>
      <c r="K2048" s="955"/>
      <c r="L2048" s="955"/>
      <c r="M2048" s="955"/>
    </row>
    <row r="2049" spans="10:13">
      <c r="J2049" s="955"/>
      <c r="K2049" s="955"/>
      <c r="L2049" s="955"/>
      <c r="M2049" s="955"/>
    </row>
    <row r="2050" spans="10:13">
      <c r="J2050" s="955"/>
      <c r="K2050" s="955"/>
      <c r="L2050" s="955"/>
      <c r="M2050" s="955"/>
    </row>
    <row r="2051" spans="10:13">
      <c r="J2051" s="955"/>
      <c r="K2051" s="955"/>
      <c r="L2051" s="955"/>
      <c r="M2051" s="955"/>
    </row>
    <row r="2052" spans="10:13">
      <c r="J2052" s="955"/>
      <c r="K2052" s="955"/>
      <c r="L2052" s="955"/>
      <c r="M2052" s="955"/>
    </row>
    <row r="2053" spans="10:13">
      <c r="J2053" s="955"/>
      <c r="K2053" s="955"/>
      <c r="L2053" s="955"/>
      <c r="M2053" s="955"/>
    </row>
    <row r="2054" spans="10:13">
      <c r="J2054" s="955"/>
      <c r="K2054" s="955"/>
      <c r="L2054" s="955"/>
      <c r="M2054" s="955"/>
    </row>
    <row r="2055" spans="10:13">
      <c r="J2055" s="955"/>
      <c r="K2055" s="955"/>
      <c r="L2055" s="955"/>
      <c r="M2055" s="955"/>
    </row>
    <row r="2056" spans="10:13">
      <c r="J2056" s="955"/>
      <c r="K2056" s="955"/>
      <c r="L2056" s="955"/>
      <c r="M2056" s="955"/>
    </row>
    <row r="2057" spans="10:13">
      <c r="J2057" s="955"/>
      <c r="K2057" s="955"/>
      <c r="L2057" s="955"/>
      <c r="M2057" s="955"/>
    </row>
    <row r="2058" spans="10:13">
      <c r="J2058" s="955"/>
      <c r="K2058" s="955"/>
      <c r="L2058" s="955"/>
      <c r="M2058" s="955"/>
    </row>
    <row r="2059" spans="10:13">
      <c r="J2059" s="955"/>
      <c r="K2059" s="955"/>
      <c r="L2059" s="955"/>
      <c r="M2059" s="955"/>
    </row>
    <row r="2060" spans="10:13">
      <c r="J2060" s="955"/>
      <c r="K2060" s="955"/>
      <c r="L2060" s="955"/>
      <c r="M2060" s="955"/>
    </row>
    <row r="2061" spans="10:13">
      <c r="J2061" s="955"/>
      <c r="K2061" s="955"/>
      <c r="L2061" s="955"/>
      <c r="M2061" s="955"/>
    </row>
    <row r="2062" spans="10:13">
      <c r="J2062" s="955"/>
      <c r="K2062" s="955"/>
      <c r="L2062" s="955"/>
      <c r="M2062" s="955"/>
    </row>
    <row r="2063" spans="10:13">
      <c r="J2063" s="955"/>
      <c r="K2063" s="955"/>
      <c r="L2063" s="955"/>
      <c r="M2063" s="955"/>
    </row>
    <row r="2064" spans="10:13">
      <c r="J2064" s="955"/>
      <c r="K2064" s="955"/>
      <c r="L2064" s="955"/>
      <c r="M2064" s="955"/>
    </row>
    <row r="2065" spans="10:13">
      <c r="J2065" s="955"/>
      <c r="K2065" s="955"/>
      <c r="L2065" s="955"/>
      <c r="M2065" s="955"/>
    </row>
    <row r="2066" spans="10:13">
      <c r="J2066" s="955"/>
      <c r="K2066" s="955"/>
      <c r="L2066" s="955"/>
      <c r="M2066" s="955"/>
    </row>
    <row r="2067" spans="10:13">
      <c r="J2067" s="955"/>
      <c r="K2067" s="955"/>
      <c r="L2067" s="955"/>
      <c r="M2067" s="955"/>
    </row>
    <row r="2068" spans="10:13">
      <c r="J2068" s="955"/>
      <c r="K2068" s="955"/>
      <c r="L2068" s="955"/>
      <c r="M2068" s="955"/>
    </row>
    <row r="2069" spans="10:13">
      <c r="J2069" s="955"/>
      <c r="K2069" s="955"/>
      <c r="L2069" s="955"/>
      <c r="M2069" s="955"/>
    </row>
  </sheetData>
  <sheetProtection algorithmName="SHA-512" hashValue="VJ0gbR2QZ0NTWmD1TegJU4eDdPzIWA4zPoP/Qkha3gdTdjmRbzor+NDnjlDNMtCSZyayAkKumoJNir6eFOgoDw==" saltValue="C1fgCbnbYJzMKAQuE4R21g==" spinCount="100000" sheet="1" objects="1" scenarios="1" selectLockedCells="1"/>
  <pageMargins left="0.98402777777777772" right="0.39374999999999999" top="0.9145833333333333" bottom="0.74791666666666667" header="0.41262254901960782" footer="0.51180555555555551"/>
  <pageSetup paperSize="9" scale="61" fitToHeight="0" orientation="portrait" r:id="rId1"/>
  <headerFooter alignWithMargins="0">
    <oddHeader>&amp;C&amp;"Segoe UI,Navadno"&amp;12Šolski kare - PZI&amp;RLUZ, d.d.</oddHeader>
    <oddFooter>&amp;R&amp;P/&amp;N</oddFooter>
  </headerFooter>
  <rowBreaks count="3" manualBreakCount="3">
    <brk id="46" max="13" man="1"/>
    <brk id="57" max="13" man="1"/>
    <brk id="96"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showWhiteSpace="0" view="pageBreakPreview" topLeftCell="B88" zoomScale="85" zoomScaleNormal="90" zoomScaleSheetLayoutView="85" zoomScalePageLayoutView="85" workbookViewId="0">
      <selection activeCell="F104" sqref="F104"/>
    </sheetView>
  </sheetViews>
  <sheetFormatPr defaultColWidth="9" defaultRowHeight="12.75"/>
  <cols>
    <col min="1" max="1" width="8.625" style="870" customWidth="1"/>
    <col min="2" max="2" width="9.75" style="877" customWidth="1"/>
    <col min="3" max="3" width="26.125" style="878" customWidth="1"/>
    <col min="4" max="4" width="6.375" style="879" bestFit="1" customWidth="1"/>
    <col min="5" max="5" width="4.25" style="876" bestFit="1" customWidth="1"/>
    <col min="6" max="6" width="9.375" style="936" customWidth="1"/>
    <col min="7" max="7" width="11.125" style="880" customWidth="1"/>
    <col min="8" max="8" width="11.125" style="876" customWidth="1"/>
    <col min="9" max="16384" width="9" style="876"/>
  </cols>
  <sheetData>
    <row r="1" spans="1:8" s="1035" customFormat="1">
      <c r="B1" s="1036"/>
      <c r="C1" s="1036"/>
      <c r="D1" s="1037"/>
      <c r="E1" s="1036"/>
      <c r="F1" s="1038"/>
      <c r="G1" s="1038"/>
      <c r="H1" s="1038"/>
    </row>
    <row r="2" spans="1:8">
      <c r="F2" s="880"/>
    </row>
    <row r="3" spans="1:8" collapsed="1">
      <c r="F3" s="880"/>
    </row>
    <row r="4" spans="1:8">
      <c r="F4" s="880"/>
    </row>
    <row r="5" spans="1:8" s="881" customFormat="1">
      <c r="A5" s="870"/>
      <c r="B5" s="877"/>
      <c r="C5" s="878"/>
      <c r="D5" s="879"/>
      <c r="E5" s="876"/>
      <c r="F5" s="880"/>
      <c r="G5" s="880"/>
    </row>
    <row r="6" spans="1:8">
      <c r="A6" s="882"/>
      <c r="B6" s="903"/>
      <c r="C6" s="883" t="s">
        <v>252</v>
      </c>
      <c r="D6" s="884"/>
      <c r="E6" s="884"/>
      <c r="F6" s="885"/>
      <c r="G6" s="954"/>
    </row>
    <row r="7" spans="1:8">
      <c r="C7" s="887"/>
      <c r="E7" s="888"/>
      <c r="F7" s="886"/>
      <c r="G7" s="886"/>
    </row>
    <row r="8" spans="1:8">
      <c r="F8" s="880"/>
    </row>
    <row r="9" spans="1:8">
      <c r="A9" s="882" t="s">
        <v>233</v>
      </c>
      <c r="C9" s="889" t="s">
        <v>234</v>
      </c>
      <c r="F9" s="880"/>
    </row>
    <row r="10" spans="1:8">
      <c r="F10" s="880"/>
    </row>
    <row r="11" spans="1:8">
      <c r="A11" s="882" t="s">
        <v>235</v>
      </c>
      <c r="C11" s="889" t="s">
        <v>236</v>
      </c>
      <c r="F11" s="880"/>
    </row>
    <row r="12" spans="1:8">
      <c r="A12" s="882"/>
      <c r="C12" s="889"/>
      <c r="F12" s="880"/>
    </row>
    <row r="13" spans="1:8">
      <c r="A13" s="882" t="s">
        <v>253</v>
      </c>
      <c r="C13" s="889" t="s">
        <v>339</v>
      </c>
      <c r="F13" s="880"/>
    </row>
    <row r="14" spans="1:8">
      <c r="F14" s="880"/>
    </row>
    <row r="15" spans="1:8" ht="38.25">
      <c r="A15" s="882" t="s">
        <v>237</v>
      </c>
      <c r="C15" s="878" t="s">
        <v>238</v>
      </c>
      <c r="F15" s="880"/>
    </row>
    <row r="16" spans="1:8">
      <c r="F16" s="880"/>
    </row>
    <row r="17" spans="1:8">
      <c r="F17" s="880"/>
    </row>
    <row r="18" spans="1:8">
      <c r="A18" s="882" t="s">
        <v>239</v>
      </c>
      <c r="C18" s="890">
        <v>8721</v>
      </c>
      <c r="F18" s="880"/>
    </row>
    <row r="19" spans="1:8">
      <c r="F19" s="880"/>
    </row>
    <row r="20" spans="1:8">
      <c r="F20" s="880"/>
    </row>
    <row r="21" spans="1:8">
      <c r="A21" s="882" t="s">
        <v>239</v>
      </c>
      <c r="C21" s="890" t="s">
        <v>241</v>
      </c>
      <c r="F21" s="880"/>
    </row>
    <row r="22" spans="1:8">
      <c r="F22" s="880"/>
    </row>
    <row r="23" spans="1:8">
      <c r="F23" s="880"/>
    </row>
    <row r="24" spans="1:8">
      <c r="A24" s="882" t="s">
        <v>244</v>
      </c>
      <c r="C24" s="892" t="s">
        <v>245</v>
      </c>
      <c r="F24" s="880"/>
    </row>
    <row r="25" spans="1:8">
      <c r="C25" s="956"/>
      <c r="F25" s="880"/>
    </row>
    <row r="26" spans="1:8">
      <c r="F26" s="880"/>
    </row>
    <row r="27" spans="1:8">
      <c r="F27" s="880"/>
    </row>
    <row r="28" spans="1:8" ht="13.5" thickBot="1">
      <c r="A28" s="895"/>
      <c r="B28" s="924"/>
      <c r="C28" s="959"/>
      <c r="D28" s="960"/>
      <c r="E28" s="902"/>
      <c r="F28" s="925"/>
      <c r="G28" s="925"/>
    </row>
    <row r="29" spans="1:8">
      <c r="A29" s="915"/>
      <c r="B29" s="871"/>
      <c r="C29" s="872"/>
      <c r="D29" s="873"/>
      <c r="E29" s="874"/>
      <c r="F29" s="875"/>
      <c r="G29" s="875"/>
      <c r="H29" s="1039"/>
    </row>
    <row r="30" spans="1:8" ht="51">
      <c r="A30" s="915"/>
      <c r="B30" s="894" t="s">
        <v>705</v>
      </c>
      <c r="C30" s="599" t="s">
        <v>702</v>
      </c>
      <c r="D30" s="599" t="s">
        <v>703</v>
      </c>
      <c r="E30" s="599" t="s">
        <v>37</v>
      </c>
      <c r="F30" s="894" t="s">
        <v>706</v>
      </c>
      <c r="G30" s="599" t="s">
        <v>704</v>
      </c>
      <c r="H30" s="894" t="s">
        <v>708</v>
      </c>
    </row>
    <row r="31" spans="1:8">
      <c r="F31" s="880"/>
    </row>
    <row r="32" spans="1:8" s="971" customFormat="1">
      <c r="A32" s="1040"/>
      <c r="B32" s="972"/>
      <c r="C32" s="973" t="s">
        <v>57</v>
      </c>
      <c r="D32" s="974"/>
      <c r="F32" s="975"/>
      <c r="G32" s="975"/>
    </row>
    <row r="33" spans="1:8">
      <c r="A33" s="1041"/>
      <c r="F33" s="880"/>
    </row>
    <row r="34" spans="1:8">
      <c r="A34" s="1041"/>
      <c r="F34" s="880"/>
    </row>
    <row r="35" spans="1:8">
      <c r="A35" s="1041"/>
      <c r="F35" s="880"/>
    </row>
    <row r="36" spans="1:8" s="881" customFormat="1">
      <c r="A36" s="1042"/>
      <c r="B36" s="980">
        <v>1</v>
      </c>
      <c r="C36" s="882" t="s">
        <v>1</v>
      </c>
      <c r="D36" s="904"/>
      <c r="F36" s="905" t="s">
        <v>248</v>
      </c>
      <c r="G36" s="909">
        <f>SU_ZEMDELA</f>
        <v>0</v>
      </c>
      <c r="H36" s="909">
        <f>H64</f>
        <v>0</v>
      </c>
    </row>
    <row r="37" spans="1:8" s="881" customFormat="1">
      <c r="A37" s="1042"/>
      <c r="B37" s="903"/>
      <c r="C37" s="923"/>
      <c r="D37" s="904"/>
      <c r="F37" s="905"/>
      <c r="G37" s="909"/>
    </row>
    <row r="38" spans="1:8" s="881" customFormat="1">
      <c r="A38" s="1042"/>
      <c r="B38" s="903"/>
      <c r="C38" s="923"/>
      <c r="D38" s="904"/>
      <c r="F38" s="905"/>
      <c r="G38" s="909"/>
    </row>
    <row r="39" spans="1:8" s="881" customFormat="1">
      <c r="A39" s="1042"/>
      <c r="B39" s="903"/>
      <c r="C39" s="923"/>
      <c r="D39" s="904"/>
      <c r="F39" s="905"/>
      <c r="G39" s="909"/>
    </row>
    <row r="40" spans="1:8" s="881" customFormat="1">
      <c r="A40" s="1042"/>
      <c r="B40" s="980">
        <v>2</v>
      </c>
      <c r="C40" s="882" t="s">
        <v>255</v>
      </c>
      <c r="D40" s="904"/>
      <c r="F40" s="905" t="s">
        <v>248</v>
      </c>
      <c r="G40" s="909">
        <f>SU_MONTDELA</f>
        <v>0</v>
      </c>
      <c r="H40" s="1043">
        <f>H87</f>
        <v>0</v>
      </c>
    </row>
    <row r="41" spans="1:8">
      <c r="A41" s="1041"/>
      <c r="F41" s="880"/>
    </row>
    <row r="42" spans="1:8">
      <c r="A42" s="1041"/>
      <c r="F42" s="880"/>
    </row>
    <row r="43" spans="1:8">
      <c r="A43" s="1041"/>
      <c r="F43" s="880"/>
      <c r="G43" s="876"/>
    </row>
    <row r="44" spans="1:8" s="912" customFormat="1">
      <c r="A44" s="1044"/>
      <c r="B44" s="985">
        <v>3</v>
      </c>
      <c r="C44" s="910" t="s">
        <v>256</v>
      </c>
      <c r="D44" s="911"/>
      <c r="F44" s="913" t="s">
        <v>248</v>
      </c>
      <c r="G44" s="989">
        <f>SU_NABAVAMAT</f>
        <v>0</v>
      </c>
      <c r="H44" s="989">
        <f>H112</f>
        <v>0</v>
      </c>
    </row>
    <row r="45" spans="1:8">
      <c r="A45" s="1041"/>
      <c r="F45" s="880"/>
    </row>
    <row r="46" spans="1:8">
      <c r="A46" s="1041"/>
      <c r="F46" s="880"/>
    </row>
    <row r="47" spans="1:8">
      <c r="A47" s="1041"/>
      <c r="F47" s="880"/>
      <c r="G47" s="876"/>
    </row>
    <row r="48" spans="1:8" s="912" customFormat="1">
      <c r="A48" s="1044"/>
      <c r="B48" s="985">
        <v>4</v>
      </c>
      <c r="C48" s="910" t="s">
        <v>257</v>
      </c>
      <c r="D48" s="911"/>
      <c r="F48" s="913" t="s">
        <v>248</v>
      </c>
      <c r="G48" s="989">
        <f>SU_ZAKLJDELA</f>
        <v>0</v>
      </c>
      <c r="H48" s="1045">
        <f>H121</f>
        <v>0</v>
      </c>
    </row>
    <row r="49" spans="1:8" s="881" customFormat="1">
      <c r="A49" s="1044"/>
      <c r="B49" s="914"/>
      <c r="C49" s="910"/>
      <c r="D49" s="911"/>
      <c r="E49" s="912"/>
      <c r="F49" s="913"/>
      <c r="G49" s="989"/>
    </row>
    <row r="50" spans="1:8" s="881" customFormat="1">
      <c r="A50" s="1044"/>
      <c r="B50" s="914"/>
      <c r="C50" s="910"/>
      <c r="D50" s="911"/>
      <c r="E50" s="912"/>
      <c r="F50" s="913"/>
      <c r="G50" s="989"/>
    </row>
    <row r="51" spans="1:8" s="881" customFormat="1" ht="13.5" thickBot="1">
      <c r="A51" s="1046"/>
      <c r="B51" s="917"/>
      <c r="C51" s="992"/>
      <c r="D51" s="993"/>
      <c r="E51" s="991"/>
      <c r="F51" s="994"/>
      <c r="G51" s="995"/>
    </row>
    <row r="52" spans="1:8" s="881" customFormat="1" ht="13.5" thickTop="1">
      <c r="A52" s="1044"/>
      <c r="B52" s="914"/>
      <c r="C52" s="910"/>
      <c r="D52" s="911"/>
      <c r="E52" s="912"/>
      <c r="F52" s="913"/>
      <c r="G52" s="989"/>
      <c r="H52" s="1047"/>
    </row>
    <row r="53" spans="1:8" s="881" customFormat="1">
      <c r="A53" s="1042"/>
      <c r="B53" s="903"/>
      <c r="C53" s="882" t="s">
        <v>310</v>
      </c>
      <c r="D53" s="904"/>
      <c r="F53" s="905" t="s">
        <v>248</v>
      </c>
      <c r="G53" s="909">
        <f>SUM(G32:G50)</f>
        <v>0</v>
      </c>
      <c r="H53" s="909">
        <f>SUM(H33:H50)</f>
        <v>0</v>
      </c>
    </row>
    <row r="54" spans="1:8" s="881" customFormat="1" ht="13.5" thickBot="1">
      <c r="A54" s="930"/>
      <c r="B54" s="950"/>
      <c r="C54" s="931"/>
      <c r="D54" s="932"/>
      <c r="E54" s="933"/>
      <c r="F54" s="1005"/>
      <c r="G54" s="934"/>
      <c r="H54" s="933"/>
    </row>
    <row r="55" spans="1:8">
      <c r="A55" s="882"/>
      <c r="B55" s="903"/>
      <c r="C55" s="923"/>
      <c r="D55" s="904"/>
      <c r="E55" s="881"/>
      <c r="F55" s="905"/>
      <c r="G55" s="909"/>
    </row>
    <row r="56" spans="1:8">
      <c r="A56" s="876"/>
      <c r="B56" s="903">
        <v>1</v>
      </c>
      <c r="C56" s="926" t="s">
        <v>1</v>
      </c>
      <c r="D56" s="904"/>
      <c r="E56" s="927"/>
      <c r="F56" s="928"/>
      <c r="G56" s="928"/>
    </row>
    <row r="57" spans="1:8">
      <c r="A57" s="926"/>
      <c r="B57" s="903"/>
      <c r="C57" s="1011"/>
      <c r="D57" s="904"/>
      <c r="E57" s="927"/>
      <c r="F57" s="928"/>
      <c r="G57" s="928"/>
    </row>
    <row r="58" spans="1:8" ht="213.75" customHeight="1">
      <c r="B58" s="877">
        <v>1.01</v>
      </c>
      <c r="C58" s="878" t="s">
        <v>340</v>
      </c>
      <c r="D58" s="879" t="s">
        <v>8</v>
      </c>
      <c r="E58" s="876">
        <v>3</v>
      </c>
      <c r="F58" s="355"/>
      <c r="G58" s="880">
        <f>E58*F58</f>
        <v>0</v>
      </c>
      <c r="H58" s="880">
        <f>G58</f>
        <v>0</v>
      </c>
    </row>
    <row r="59" spans="1:8">
      <c r="F59" s="355"/>
    </row>
    <row r="60" spans="1:8" ht="178.5">
      <c r="B60" s="877">
        <v>1.02</v>
      </c>
      <c r="C60" s="878" t="s">
        <v>341</v>
      </c>
      <c r="D60" s="879" t="s">
        <v>8</v>
      </c>
      <c r="E60" s="876">
        <v>50</v>
      </c>
      <c r="F60" s="355"/>
      <c r="G60" s="880">
        <f>E60*F60</f>
        <v>0</v>
      </c>
      <c r="H60" s="880">
        <f>G60</f>
        <v>0</v>
      </c>
    </row>
    <row r="61" spans="1:8">
      <c r="F61" s="355"/>
    </row>
    <row r="62" spans="1:8" ht="153">
      <c r="B62" s="877">
        <v>1.03</v>
      </c>
      <c r="C62" s="878" t="s">
        <v>313</v>
      </c>
      <c r="D62" s="879" t="s">
        <v>5</v>
      </c>
      <c r="E62" s="876">
        <v>1</v>
      </c>
      <c r="F62" s="355"/>
      <c r="G62" s="880">
        <f>E62*F62</f>
        <v>0</v>
      </c>
      <c r="H62" s="880">
        <f>G62</f>
        <v>0</v>
      </c>
    </row>
    <row r="63" spans="1:8">
      <c r="F63" s="880"/>
    </row>
    <row r="64" spans="1:8">
      <c r="A64" s="882"/>
      <c r="B64" s="903"/>
      <c r="C64" s="923" t="s">
        <v>1</v>
      </c>
      <c r="D64" s="904"/>
      <c r="E64" s="881"/>
      <c r="F64" s="909" t="s">
        <v>265</v>
      </c>
      <c r="G64" s="909">
        <f>(SUM(G56:G63))</f>
        <v>0</v>
      </c>
      <c r="H64" s="909">
        <f>SUM(H56:H63)</f>
        <v>0</v>
      </c>
    </row>
    <row r="65" spans="1:8" ht="13.5" thickBot="1">
      <c r="A65" s="882"/>
      <c r="B65" s="950"/>
      <c r="C65" s="931"/>
      <c r="D65" s="932"/>
      <c r="E65" s="933"/>
      <c r="F65" s="934"/>
      <c r="G65" s="934"/>
      <c r="H65" s="902"/>
    </row>
    <row r="66" spans="1:8">
      <c r="A66" s="882"/>
      <c r="B66" s="903"/>
      <c r="C66" s="923"/>
      <c r="D66" s="904"/>
      <c r="E66" s="881"/>
      <c r="F66" s="909"/>
      <c r="G66" s="909"/>
    </row>
    <row r="67" spans="1:8">
      <c r="B67" s="903">
        <v>2</v>
      </c>
      <c r="C67" s="882" t="s">
        <v>255</v>
      </c>
      <c r="D67" s="904"/>
      <c r="E67" s="881"/>
      <c r="F67" s="909"/>
      <c r="G67" s="909"/>
    </row>
    <row r="68" spans="1:8">
      <c r="A68" s="882"/>
      <c r="B68" s="1022"/>
      <c r="C68" s="923"/>
      <c r="D68" s="904"/>
      <c r="E68" s="881"/>
      <c r="F68" s="909"/>
      <c r="G68" s="909"/>
    </row>
    <row r="69" spans="1:8" ht="76.5">
      <c r="A69" s="876"/>
      <c r="B69" s="877">
        <v>2.0099999999999998</v>
      </c>
      <c r="C69" s="878" t="s">
        <v>342</v>
      </c>
      <c r="D69" s="879" t="s">
        <v>8</v>
      </c>
      <c r="E69" s="876">
        <v>3</v>
      </c>
      <c r="F69" s="355"/>
      <c r="G69" s="880">
        <f>E69*F69</f>
        <v>0</v>
      </c>
      <c r="H69" s="880">
        <f>G69</f>
        <v>0</v>
      </c>
    </row>
    <row r="70" spans="1:8">
      <c r="A70" s="882"/>
      <c r="B70" s="1022"/>
      <c r="C70" s="923"/>
      <c r="D70" s="904"/>
      <c r="E70" s="881"/>
      <c r="F70" s="41"/>
      <c r="G70" s="909"/>
    </row>
    <row r="71" spans="1:8" ht="63.75">
      <c r="A71" s="876"/>
      <c r="B71" s="877">
        <v>2.02</v>
      </c>
      <c r="C71" s="878" t="s">
        <v>343</v>
      </c>
      <c r="D71" s="879" t="s">
        <v>8</v>
      </c>
      <c r="E71" s="876">
        <v>50</v>
      </c>
      <c r="F71" s="355"/>
      <c r="G71" s="880">
        <f>E71*F71</f>
        <v>0</v>
      </c>
      <c r="H71" s="880">
        <f>G71</f>
        <v>0</v>
      </c>
    </row>
    <row r="72" spans="1:8">
      <c r="A72" s="876"/>
      <c r="B72" s="1022"/>
      <c r="F72" s="355"/>
    </row>
    <row r="73" spans="1:8" ht="38.25">
      <c r="A73" s="876"/>
      <c r="B73" s="877">
        <v>2.0299999999999998</v>
      </c>
      <c r="C73" s="878" t="s">
        <v>316</v>
      </c>
      <c r="D73" s="879" t="s">
        <v>8</v>
      </c>
      <c r="E73" s="876">
        <v>3</v>
      </c>
      <c r="F73" s="355"/>
      <c r="G73" s="880">
        <f>E73*F73</f>
        <v>0</v>
      </c>
      <c r="H73" s="880">
        <f>G73</f>
        <v>0</v>
      </c>
    </row>
    <row r="74" spans="1:8">
      <c r="A74" s="876"/>
      <c r="B74" s="1022"/>
      <c r="F74" s="355"/>
    </row>
    <row r="75" spans="1:8" ht="38.25">
      <c r="A75" s="876"/>
      <c r="B75" s="877">
        <v>2.04</v>
      </c>
      <c r="C75" s="878" t="s">
        <v>317</v>
      </c>
      <c r="D75" s="879" t="s">
        <v>8</v>
      </c>
      <c r="E75" s="876">
        <v>50</v>
      </c>
      <c r="F75" s="355"/>
      <c r="G75" s="880">
        <f>E75*F75</f>
        <v>0</v>
      </c>
      <c r="H75" s="880">
        <f>G75</f>
        <v>0</v>
      </c>
    </row>
    <row r="76" spans="1:8">
      <c r="A76" s="876"/>
      <c r="B76" s="1022"/>
      <c r="F76" s="355"/>
    </row>
    <row r="77" spans="1:8" ht="76.5">
      <c r="A77" s="876"/>
      <c r="B77" s="877">
        <v>2.0499999999999998</v>
      </c>
      <c r="C77" s="878" t="s">
        <v>318</v>
      </c>
      <c r="D77" s="879" t="s">
        <v>5</v>
      </c>
      <c r="E77" s="876">
        <v>1</v>
      </c>
      <c r="F77" s="355"/>
      <c r="G77" s="880">
        <f>E77*F77</f>
        <v>0</v>
      </c>
      <c r="H77" s="880">
        <f>G77</f>
        <v>0</v>
      </c>
    </row>
    <row r="78" spans="1:8">
      <c r="A78" s="876"/>
      <c r="B78" s="1022"/>
      <c r="F78" s="355"/>
    </row>
    <row r="79" spans="1:8" ht="51">
      <c r="A79" s="876"/>
      <c r="B79" s="877">
        <v>2.06</v>
      </c>
      <c r="C79" s="878" t="s">
        <v>319</v>
      </c>
      <c r="D79" s="879" t="s">
        <v>5</v>
      </c>
      <c r="E79" s="876">
        <v>1</v>
      </c>
      <c r="F79" s="355"/>
      <c r="G79" s="880">
        <f>E79*F79</f>
        <v>0</v>
      </c>
      <c r="H79" s="880">
        <f>G79</f>
        <v>0</v>
      </c>
    </row>
    <row r="80" spans="1:8">
      <c r="A80" s="876"/>
      <c r="B80" s="1022"/>
      <c r="F80" s="355"/>
    </row>
    <row r="81" spans="1:8" ht="25.5">
      <c r="A81" s="876"/>
      <c r="B81" s="877">
        <v>2.0699999999999998</v>
      </c>
      <c r="C81" s="878" t="s">
        <v>344</v>
      </c>
      <c r="D81" s="879" t="s">
        <v>5</v>
      </c>
      <c r="E81" s="876">
        <v>1</v>
      </c>
      <c r="F81" s="355"/>
      <c r="G81" s="880">
        <f>E81*F81</f>
        <v>0</v>
      </c>
      <c r="H81" s="880">
        <f>G81</f>
        <v>0</v>
      </c>
    </row>
    <row r="82" spans="1:8">
      <c r="A82" s="876"/>
      <c r="B82" s="1022"/>
      <c r="F82" s="355"/>
    </row>
    <row r="83" spans="1:8" ht="25.5">
      <c r="A83" s="876"/>
      <c r="B83" s="877">
        <v>2.08</v>
      </c>
      <c r="C83" s="878" t="s">
        <v>321</v>
      </c>
      <c r="D83" s="879" t="s">
        <v>5</v>
      </c>
      <c r="E83" s="876">
        <v>1</v>
      </c>
      <c r="F83" s="355"/>
      <c r="G83" s="880">
        <f>E83*F83</f>
        <v>0</v>
      </c>
      <c r="H83" s="880">
        <f>G83</f>
        <v>0</v>
      </c>
    </row>
    <row r="84" spans="1:8">
      <c r="A84" s="876"/>
      <c r="B84" s="1022"/>
      <c r="F84" s="355"/>
    </row>
    <row r="85" spans="1:8" ht="25.5">
      <c r="A85" s="876"/>
      <c r="B85" s="877">
        <v>2.09</v>
      </c>
      <c r="C85" s="878" t="s">
        <v>322</v>
      </c>
      <c r="D85" s="879" t="s">
        <v>8</v>
      </c>
      <c r="E85" s="876">
        <v>53</v>
      </c>
      <c r="F85" s="355"/>
      <c r="G85" s="880">
        <f>E85*F85</f>
        <v>0</v>
      </c>
      <c r="H85" s="880">
        <f>G85</f>
        <v>0</v>
      </c>
    </row>
    <row r="86" spans="1:8">
      <c r="A86" s="876"/>
      <c r="B86" s="1022"/>
      <c r="F86" s="880"/>
    </row>
    <row r="87" spans="1:8">
      <c r="A87" s="882"/>
      <c r="B87" s="903"/>
      <c r="C87" s="923" t="s">
        <v>255</v>
      </c>
      <c r="D87" s="904"/>
      <c r="E87" s="881"/>
      <c r="F87" s="909" t="s">
        <v>265</v>
      </c>
      <c r="G87" s="909">
        <f>(SUM(G67:G86))</f>
        <v>0</v>
      </c>
      <c r="H87" s="881">
        <f>SUM(H67:H86)</f>
        <v>0</v>
      </c>
    </row>
    <row r="88" spans="1:8" ht="13.5" thickBot="1">
      <c r="A88" s="882"/>
      <c r="B88" s="950"/>
      <c r="C88" s="931"/>
      <c r="D88" s="932"/>
      <c r="E88" s="933"/>
      <c r="F88" s="934"/>
      <c r="G88" s="934"/>
      <c r="H88" s="902"/>
    </row>
    <row r="89" spans="1:8">
      <c r="A89" s="882"/>
      <c r="B89" s="903"/>
      <c r="C89" s="923"/>
      <c r="D89" s="904"/>
      <c r="E89" s="881"/>
      <c r="F89" s="909"/>
      <c r="G89" s="909"/>
    </row>
    <row r="90" spans="1:8">
      <c r="B90" s="903">
        <v>3</v>
      </c>
      <c r="C90" s="882" t="s">
        <v>256</v>
      </c>
      <c r="D90" s="904"/>
      <c r="E90" s="881"/>
      <c r="F90" s="909"/>
      <c r="G90" s="909"/>
    </row>
    <row r="91" spans="1:8">
      <c r="A91" s="882"/>
      <c r="B91" s="903"/>
      <c r="C91" s="923"/>
      <c r="D91" s="904"/>
      <c r="E91" s="881"/>
      <c r="F91" s="909"/>
      <c r="G91" s="909"/>
    </row>
    <row r="92" spans="1:8">
      <c r="A92" s="876"/>
      <c r="B92" s="877">
        <v>3.01</v>
      </c>
      <c r="C92" s="878" t="s">
        <v>323</v>
      </c>
      <c r="D92" s="879" t="s">
        <v>8</v>
      </c>
      <c r="E92" s="876">
        <v>58</v>
      </c>
      <c r="F92" s="355"/>
      <c r="G92" s="880">
        <f>E92*F92</f>
        <v>0</v>
      </c>
      <c r="H92" s="880">
        <f>G92</f>
        <v>0</v>
      </c>
    </row>
    <row r="93" spans="1:8">
      <c r="A93" s="882"/>
      <c r="B93" s="903"/>
      <c r="C93" s="923"/>
      <c r="D93" s="904"/>
      <c r="E93" s="881"/>
      <c r="F93" s="41"/>
      <c r="G93" s="909"/>
    </row>
    <row r="94" spans="1:8">
      <c r="A94" s="876"/>
      <c r="B94" s="877">
        <v>3.02</v>
      </c>
      <c r="C94" s="878" t="s">
        <v>324</v>
      </c>
      <c r="D94" s="879" t="s">
        <v>8</v>
      </c>
      <c r="E94" s="876">
        <v>58</v>
      </c>
      <c r="F94" s="355"/>
      <c r="G94" s="880">
        <f>E94*F94</f>
        <v>0</v>
      </c>
      <c r="H94" s="880">
        <f>G94</f>
        <v>0</v>
      </c>
    </row>
    <row r="95" spans="1:8">
      <c r="A95" s="882"/>
      <c r="B95" s="903"/>
      <c r="C95" s="923"/>
      <c r="D95" s="904"/>
      <c r="E95" s="881"/>
      <c r="F95" s="41"/>
      <c r="G95" s="909"/>
    </row>
    <row r="96" spans="1:8" ht="76.5">
      <c r="A96" s="876"/>
      <c r="B96" s="877">
        <v>3.03</v>
      </c>
      <c r="C96" s="878" t="s">
        <v>325</v>
      </c>
      <c r="D96" s="879" t="s">
        <v>5</v>
      </c>
      <c r="E96" s="876">
        <v>1</v>
      </c>
      <c r="F96" s="355"/>
      <c r="G96" s="880">
        <f>E96*F96</f>
        <v>0</v>
      </c>
      <c r="H96" s="880">
        <f>G96</f>
        <v>0</v>
      </c>
    </row>
    <row r="97" spans="1:8">
      <c r="A97" s="876"/>
      <c r="F97" s="355"/>
    </row>
    <row r="98" spans="1:8">
      <c r="A98" s="876"/>
      <c r="B98" s="877">
        <v>3.04</v>
      </c>
      <c r="C98" s="878" t="s">
        <v>326</v>
      </c>
      <c r="D98" s="879" t="s">
        <v>5</v>
      </c>
      <c r="E98" s="876">
        <v>2</v>
      </c>
      <c r="F98" s="355"/>
      <c r="G98" s="880">
        <f>E98*F98</f>
        <v>0</v>
      </c>
      <c r="H98" s="880">
        <f>G98</f>
        <v>0</v>
      </c>
    </row>
    <row r="99" spans="1:8">
      <c r="A99" s="876"/>
      <c r="F99" s="355"/>
    </row>
    <row r="100" spans="1:8" ht="114.75">
      <c r="A100" s="876"/>
      <c r="B100" s="877">
        <v>3.05</v>
      </c>
      <c r="C100" s="892" t="s">
        <v>327</v>
      </c>
      <c r="D100" s="879" t="s">
        <v>5</v>
      </c>
      <c r="E100" s="876">
        <v>1</v>
      </c>
      <c r="F100" s="355"/>
      <c r="G100" s="880">
        <f>E100*F100</f>
        <v>0</v>
      </c>
      <c r="H100" s="880">
        <f>G100</f>
        <v>0</v>
      </c>
    </row>
    <row r="101" spans="1:8">
      <c r="A101" s="876"/>
      <c r="C101" s="876"/>
      <c r="F101" s="355"/>
    </row>
    <row r="102" spans="1:8">
      <c r="A102" s="876"/>
      <c r="C102" s="1032" t="s">
        <v>328</v>
      </c>
      <c r="F102" s="355"/>
    </row>
    <row r="103" spans="1:8">
      <c r="A103" s="876"/>
      <c r="B103" s="877">
        <v>3.06</v>
      </c>
      <c r="C103" s="878" t="s">
        <v>329</v>
      </c>
      <c r="D103" s="879" t="s">
        <v>5</v>
      </c>
      <c r="E103" s="876">
        <v>2</v>
      </c>
      <c r="F103" s="355"/>
      <c r="G103" s="880">
        <f t="shared" ref="G103:G108" si="0">E103*F103</f>
        <v>0</v>
      </c>
      <c r="H103" s="880">
        <f t="shared" ref="H103:H108" si="1">G103</f>
        <v>0</v>
      </c>
    </row>
    <row r="104" spans="1:8">
      <c r="A104" s="876"/>
      <c r="B104" s="877">
        <v>3.07</v>
      </c>
      <c r="C104" s="878" t="s">
        <v>334</v>
      </c>
      <c r="D104" s="879" t="s">
        <v>5</v>
      </c>
      <c r="E104" s="876">
        <v>2</v>
      </c>
      <c r="F104" s="355"/>
      <c r="G104" s="880">
        <f t="shared" si="0"/>
        <v>0</v>
      </c>
      <c r="H104" s="880">
        <f t="shared" si="1"/>
        <v>0</v>
      </c>
    </row>
    <row r="105" spans="1:8">
      <c r="A105" s="876"/>
      <c r="B105" s="877">
        <v>3.08</v>
      </c>
      <c r="C105" s="878" t="s">
        <v>335</v>
      </c>
      <c r="D105" s="879" t="s">
        <v>5</v>
      </c>
      <c r="E105" s="876">
        <v>1</v>
      </c>
      <c r="F105" s="355"/>
      <c r="G105" s="880">
        <f t="shared" si="0"/>
        <v>0</v>
      </c>
      <c r="H105" s="880">
        <f t="shared" si="1"/>
        <v>0</v>
      </c>
    </row>
    <row r="106" spans="1:8">
      <c r="A106" s="876"/>
      <c r="B106" s="877">
        <v>3.09</v>
      </c>
      <c r="C106" s="878" t="s">
        <v>336</v>
      </c>
      <c r="D106" s="879" t="s">
        <v>5</v>
      </c>
      <c r="E106" s="876">
        <v>1</v>
      </c>
      <c r="F106" s="355"/>
      <c r="G106" s="880">
        <f t="shared" si="0"/>
        <v>0</v>
      </c>
      <c r="H106" s="880">
        <f t="shared" si="1"/>
        <v>0</v>
      </c>
    </row>
    <row r="107" spans="1:8" ht="63.75">
      <c r="A107" s="876"/>
      <c r="B107" s="877">
        <v>3.1</v>
      </c>
      <c r="C107" s="878" t="s">
        <v>337</v>
      </c>
      <c r="D107" s="879" t="s">
        <v>5</v>
      </c>
      <c r="E107" s="876">
        <v>1</v>
      </c>
      <c r="F107" s="355"/>
      <c r="G107" s="880">
        <f t="shared" si="0"/>
        <v>0</v>
      </c>
      <c r="H107" s="880">
        <f t="shared" si="1"/>
        <v>0</v>
      </c>
    </row>
    <row r="108" spans="1:8">
      <c r="A108" s="876"/>
      <c r="B108" s="877">
        <v>3.11</v>
      </c>
      <c r="C108" s="878" t="s">
        <v>338</v>
      </c>
      <c r="D108" s="879" t="s">
        <v>5</v>
      </c>
      <c r="E108" s="876">
        <v>1</v>
      </c>
      <c r="F108" s="355"/>
      <c r="G108" s="880">
        <f t="shared" si="0"/>
        <v>0</v>
      </c>
      <c r="H108" s="880">
        <f t="shared" si="1"/>
        <v>0</v>
      </c>
    </row>
    <row r="109" spans="1:8">
      <c r="A109" s="876"/>
      <c r="F109" s="354"/>
    </row>
    <row r="110" spans="1:8" ht="25.5">
      <c r="A110" s="876"/>
      <c r="B110" s="877">
        <v>3.13</v>
      </c>
      <c r="C110" s="878" t="s">
        <v>304</v>
      </c>
      <c r="D110" s="879" t="s">
        <v>5</v>
      </c>
      <c r="E110" s="876">
        <v>1</v>
      </c>
      <c r="F110" s="355"/>
      <c r="G110" s="876">
        <f>E110*F110</f>
        <v>0</v>
      </c>
      <c r="H110" s="876">
        <f>SUM(H89:H109)*0.1</f>
        <v>0</v>
      </c>
    </row>
    <row r="111" spans="1:8">
      <c r="F111" s="880"/>
    </row>
    <row r="112" spans="1:8" ht="25.5">
      <c r="A112" s="882"/>
      <c r="B112" s="903"/>
      <c r="C112" s="923" t="s">
        <v>305</v>
      </c>
      <c r="D112" s="904"/>
      <c r="E112" s="881"/>
      <c r="F112" s="909" t="s">
        <v>265</v>
      </c>
      <c r="G112" s="909">
        <f>(SUM(G90:G111))</f>
        <v>0</v>
      </c>
      <c r="H112" s="909">
        <f>SUM(H90:H111)</f>
        <v>0</v>
      </c>
    </row>
    <row r="113" spans="1:8" ht="13.5" thickBot="1">
      <c r="A113" s="882"/>
      <c r="B113" s="950"/>
      <c r="C113" s="931"/>
      <c r="D113" s="932"/>
      <c r="E113" s="933"/>
      <c r="F113" s="934"/>
      <c r="G113" s="934"/>
      <c r="H113" s="902"/>
    </row>
    <row r="114" spans="1:8">
      <c r="A114" s="882"/>
      <c r="B114" s="903"/>
      <c r="C114" s="923"/>
      <c r="D114" s="904"/>
      <c r="E114" s="881"/>
      <c r="F114" s="909"/>
      <c r="G114" s="909"/>
    </row>
    <row r="115" spans="1:8">
      <c r="B115" s="903">
        <v>4</v>
      </c>
      <c r="C115" s="882" t="s">
        <v>257</v>
      </c>
      <c r="D115" s="904"/>
      <c r="E115" s="881"/>
      <c r="F115" s="909"/>
      <c r="G115" s="909"/>
    </row>
    <row r="116" spans="1:8">
      <c r="A116" s="882"/>
      <c r="B116" s="903"/>
      <c r="C116" s="923"/>
      <c r="D116" s="904"/>
      <c r="E116" s="881"/>
      <c r="F116" s="909"/>
      <c r="G116" s="909"/>
    </row>
    <row r="117" spans="1:8" ht="25.5">
      <c r="A117" s="876"/>
      <c r="B117" s="877">
        <v>4.01</v>
      </c>
      <c r="C117" s="878" t="s">
        <v>306</v>
      </c>
      <c r="D117" s="879" t="s">
        <v>5</v>
      </c>
      <c r="E117" s="876">
        <v>1</v>
      </c>
      <c r="F117" s="355"/>
      <c r="G117" s="880">
        <f>E117*F117</f>
        <v>0</v>
      </c>
      <c r="H117" s="880">
        <f>G117</f>
        <v>0</v>
      </c>
    </row>
    <row r="118" spans="1:8">
      <c r="A118" s="882"/>
      <c r="B118" s="903"/>
      <c r="C118" s="923"/>
      <c r="D118" s="904"/>
      <c r="E118" s="881"/>
      <c r="F118" s="41"/>
      <c r="G118" s="909"/>
    </row>
    <row r="119" spans="1:8" ht="38.25">
      <c r="B119" s="877">
        <v>4.0199999999999996</v>
      </c>
      <c r="C119" s="878" t="s">
        <v>307</v>
      </c>
      <c r="D119" s="879" t="s">
        <v>5</v>
      </c>
      <c r="E119" s="876">
        <v>1</v>
      </c>
      <c r="F119" s="355"/>
      <c r="G119" s="880">
        <f>E119*F119</f>
        <v>0</v>
      </c>
      <c r="H119" s="880">
        <f>G119</f>
        <v>0</v>
      </c>
    </row>
    <row r="120" spans="1:8">
      <c r="F120" s="880"/>
    </row>
    <row r="121" spans="1:8">
      <c r="C121" s="923" t="s">
        <v>308</v>
      </c>
      <c r="F121" s="909" t="s">
        <v>265</v>
      </c>
      <c r="G121" s="909">
        <f>SUM(G115:G120)</f>
        <v>0</v>
      </c>
      <c r="H121" s="1043">
        <f>SUM(H115:H120)</f>
        <v>0</v>
      </c>
    </row>
    <row r="123" spans="1:8">
      <c r="A123" s="882"/>
      <c r="B123" s="903"/>
      <c r="C123" s="923"/>
      <c r="D123" s="904"/>
      <c r="E123" s="881"/>
      <c r="F123" s="953"/>
      <c r="G123" s="909"/>
    </row>
    <row r="124" spans="1:8">
      <c r="A124" s="882"/>
      <c r="B124" s="903"/>
      <c r="C124" s="923"/>
      <c r="D124" s="904"/>
      <c r="E124" s="881"/>
      <c r="F124" s="953"/>
      <c r="G124" s="909"/>
    </row>
  </sheetData>
  <sheetProtection algorithmName="SHA-512" hashValue="430GsCt9aiHUG2pM2Vy89+QmkOJG9T1m59CoVEMVOB3J8tg7cQhICBfTAchNOnEUrYyES3hmUJCydTB/Yqyglw==" saltValue="lAZ8YaWl4CJhIsIu+agEzQ==" spinCount="100000" sheet="1" objects="1" scenarios="1" selectLockedCells="1"/>
  <pageMargins left="0.98402777777777772" right="0.39374999999999999" top="0.9145833333333333" bottom="0.74791666666666667" header="0.41262254901960782" footer="0.51180555555555551"/>
  <pageSetup paperSize="9" scale="91" fitToHeight="0" orientation="portrait" r:id="rId1"/>
  <headerFooter alignWithMargins="0">
    <oddHeader>&amp;C&amp;"Segoe UI,Navadno"&amp;12Šolski kare - PZI&amp;RLUZ, d.d.</oddHeader>
    <oddFooter>&amp;R&amp;P/&amp;N</oddFooter>
  </headerFooter>
  <rowBreaks count="3" manualBreakCount="3">
    <brk id="55" max="13" man="1"/>
    <brk id="70" max="13" man="1"/>
    <brk id="97"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
  <sheetViews>
    <sheetView view="pageBreakPreview" topLeftCell="A88" zoomScale="70" zoomScaleNormal="70" zoomScaleSheetLayoutView="70" zoomScalePageLayoutView="85" workbookViewId="0">
      <selection activeCell="H112" sqref="H112"/>
    </sheetView>
  </sheetViews>
  <sheetFormatPr defaultRowHeight="12.75"/>
  <cols>
    <col min="1" max="1" width="3.625" style="511" customWidth="1"/>
    <col min="2" max="2" width="41.875" style="495" customWidth="1"/>
    <col min="3" max="3" width="0.125" style="495" hidden="1" customWidth="1"/>
    <col min="4" max="4" width="0.375" style="495" hidden="1" customWidth="1"/>
    <col min="5" max="5" width="4.375" style="507" customWidth="1"/>
    <col min="6" max="6" width="6" style="508" customWidth="1"/>
    <col min="7" max="7" width="1.375" style="492" hidden="1" customWidth="1"/>
    <col min="8" max="8" width="10.75" style="509" customWidth="1"/>
    <col min="9" max="9" width="5.75" style="492" hidden="1" customWidth="1"/>
    <col min="10" max="11" width="12.875" style="510" customWidth="1"/>
    <col min="12" max="12" width="14.375" style="510" customWidth="1"/>
    <col min="13" max="13" width="13.375" style="510" customWidth="1"/>
    <col min="14" max="14" width="15.625" style="492" customWidth="1"/>
    <col min="15" max="259" width="9" style="492"/>
    <col min="260" max="260" width="3.625" style="492" customWidth="1"/>
    <col min="261" max="261" width="40.5" style="492" customWidth="1"/>
    <col min="262" max="263" width="0" style="492" hidden="1" customWidth="1"/>
    <col min="264" max="264" width="4.375" style="492" customWidth="1"/>
    <col min="265" max="265" width="6" style="492" customWidth="1"/>
    <col min="266" max="266" width="0" style="492" hidden="1" customWidth="1"/>
    <col min="267" max="267" width="10.75" style="492" customWidth="1"/>
    <col min="268" max="268" width="0" style="492" hidden="1" customWidth="1"/>
    <col min="269" max="269" width="12.875" style="492" customWidth="1"/>
    <col min="270" max="515" width="9" style="492"/>
    <col min="516" max="516" width="3.625" style="492" customWidth="1"/>
    <col min="517" max="517" width="40.5" style="492" customWidth="1"/>
    <col min="518" max="519" width="0" style="492" hidden="1" customWidth="1"/>
    <col min="520" max="520" width="4.375" style="492" customWidth="1"/>
    <col min="521" max="521" width="6" style="492" customWidth="1"/>
    <col min="522" max="522" width="0" style="492" hidden="1" customWidth="1"/>
    <col min="523" max="523" width="10.75" style="492" customWidth="1"/>
    <col min="524" max="524" width="0" style="492" hidden="1" customWidth="1"/>
    <col min="525" max="525" width="12.875" style="492" customWidth="1"/>
    <col min="526" max="771" width="9" style="492"/>
    <col min="772" max="772" width="3.625" style="492" customWidth="1"/>
    <col min="773" max="773" width="40.5" style="492" customWidth="1"/>
    <col min="774" max="775" width="0" style="492" hidden="1" customWidth="1"/>
    <col min="776" max="776" width="4.375" style="492" customWidth="1"/>
    <col min="777" max="777" width="6" style="492" customWidth="1"/>
    <col min="778" max="778" width="0" style="492" hidden="1" customWidth="1"/>
    <col min="779" max="779" width="10.75" style="492" customWidth="1"/>
    <col min="780" max="780" width="0" style="492" hidden="1" customWidth="1"/>
    <col min="781" max="781" width="12.875" style="492" customWidth="1"/>
    <col min="782" max="1027" width="9" style="492"/>
    <col min="1028" max="1028" width="3.625" style="492" customWidth="1"/>
    <col min="1029" max="1029" width="40.5" style="492" customWidth="1"/>
    <col min="1030" max="1031" width="0" style="492" hidden="1" customWidth="1"/>
    <col min="1032" max="1032" width="4.375" style="492" customWidth="1"/>
    <col min="1033" max="1033" width="6" style="492" customWidth="1"/>
    <col min="1034" max="1034" width="0" style="492" hidden="1" customWidth="1"/>
    <col min="1035" max="1035" width="10.75" style="492" customWidth="1"/>
    <col min="1036" max="1036" width="0" style="492" hidden="1" customWidth="1"/>
    <col min="1037" max="1037" width="12.875" style="492" customWidth="1"/>
    <col min="1038" max="1283" width="9" style="492"/>
    <col min="1284" max="1284" width="3.625" style="492" customWidth="1"/>
    <col min="1285" max="1285" width="40.5" style="492" customWidth="1"/>
    <col min="1286" max="1287" width="0" style="492" hidden="1" customWidth="1"/>
    <col min="1288" max="1288" width="4.375" style="492" customWidth="1"/>
    <col min="1289" max="1289" width="6" style="492" customWidth="1"/>
    <col min="1290" max="1290" width="0" style="492" hidden="1" customWidth="1"/>
    <col min="1291" max="1291" width="10.75" style="492" customWidth="1"/>
    <col min="1292" max="1292" width="0" style="492" hidden="1" customWidth="1"/>
    <col min="1293" max="1293" width="12.875" style="492" customWidth="1"/>
    <col min="1294" max="1539" width="9" style="492"/>
    <col min="1540" max="1540" width="3.625" style="492" customWidth="1"/>
    <col min="1541" max="1541" width="40.5" style="492" customWidth="1"/>
    <col min="1542" max="1543" width="0" style="492" hidden="1" customWidth="1"/>
    <col min="1544" max="1544" width="4.375" style="492" customWidth="1"/>
    <col min="1545" max="1545" width="6" style="492" customWidth="1"/>
    <col min="1546" max="1546" width="0" style="492" hidden="1" customWidth="1"/>
    <col min="1547" max="1547" width="10.75" style="492" customWidth="1"/>
    <col min="1548" max="1548" width="0" style="492" hidden="1" customWidth="1"/>
    <col min="1549" max="1549" width="12.875" style="492" customWidth="1"/>
    <col min="1550" max="1795" width="9" style="492"/>
    <col min="1796" max="1796" width="3.625" style="492" customWidth="1"/>
    <col min="1797" max="1797" width="40.5" style="492" customWidth="1"/>
    <col min="1798" max="1799" width="0" style="492" hidden="1" customWidth="1"/>
    <col min="1800" max="1800" width="4.375" style="492" customWidth="1"/>
    <col min="1801" max="1801" width="6" style="492" customWidth="1"/>
    <col min="1802" max="1802" width="0" style="492" hidden="1" customWidth="1"/>
    <col min="1803" max="1803" width="10.75" style="492" customWidth="1"/>
    <col min="1804" max="1804" width="0" style="492" hidden="1" customWidth="1"/>
    <col min="1805" max="1805" width="12.875" style="492" customWidth="1"/>
    <col min="1806" max="2051" width="9" style="492"/>
    <col min="2052" max="2052" width="3.625" style="492" customWidth="1"/>
    <col min="2053" max="2053" width="40.5" style="492" customWidth="1"/>
    <col min="2054" max="2055" width="0" style="492" hidden="1" customWidth="1"/>
    <col min="2056" max="2056" width="4.375" style="492" customWidth="1"/>
    <col min="2057" max="2057" width="6" style="492" customWidth="1"/>
    <col min="2058" max="2058" width="0" style="492" hidden="1" customWidth="1"/>
    <col min="2059" max="2059" width="10.75" style="492" customWidth="1"/>
    <col min="2060" max="2060" width="0" style="492" hidden="1" customWidth="1"/>
    <col min="2061" max="2061" width="12.875" style="492" customWidth="1"/>
    <col min="2062" max="2307" width="9" style="492"/>
    <col min="2308" max="2308" width="3.625" style="492" customWidth="1"/>
    <col min="2309" max="2309" width="40.5" style="492" customWidth="1"/>
    <col min="2310" max="2311" width="0" style="492" hidden="1" customWidth="1"/>
    <col min="2312" max="2312" width="4.375" style="492" customWidth="1"/>
    <col min="2313" max="2313" width="6" style="492" customWidth="1"/>
    <col min="2314" max="2314" width="0" style="492" hidden="1" customWidth="1"/>
    <col min="2315" max="2315" width="10.75" style="492" customWidth="1"/>
    <col min="2316" max="2316" width="0" style="492" hidden="1" customWidth="1"/>
    <col min="2317" max="2317" width="12.875" style="492" customWidth="1"/>
    <col min="2318" max="2563" width="9" style="492"/>
    <col min="2564" max="2564" width="3.625" style="492" customWidth="1"/>
    <col min="2565" max="2565" width="40.5" style="492" customWidth="1"/>
    <col min="2566" max="2567" width="0" style="492" hidden="1" customWidth="1"/>
    <col min="2568" max="2568" width="4.375" style="492" customWidth="1"/>
    <col min="2569" max="2569" width="6" style="492" customWidth="1"/>
    <col min="2570" max="2570" width="0" style="492" hidden="1" customWidth="1"/>
    <col min="2571" max="2571" width="10.75" style="492" customWidth="1"/>
    <col min="2572" max="2572" width="0" style="492" hidden="1" customWidth="1"/>
    <col min="2573" max="2573" width="12.875" style="492" customWidth="1"/>
    <col min="2574" max="2819" width="9" style="492"/>
    <col min="2820" max="2820" width="3.625" style="492" customWidth="1"/>
    <col min="2821" max="2821" width="40.5" style="492" customWidth="1"/>
    <col min="2822" max="2823" width="0" style="492" hidden="1" customWidth="1"/>
    <col min="2824" max="2824" width="4.375" style="492" customWidth="1"/>
    <col min="2825" max="2825" width="6" style="492" customWidth="1"/>
    <col min="2826" max="2826" width="0" style="492" hidden="1" customWidth="1"/>
    <col min="2827" max="2827" width="10.75" style="492" customWidth="1"/>
    <col min="2828" max="2828" width="0" style="492" hidden="1" customWidth="1"/>
    <col min="2829" max="2829" width="12.875" style="492" customWidth="1"/>
    <col min="2830" max="3075" width="9" style="492"/>
    <col min="3076" max="3076" width="3.625" style="492" customWidth="1"/>
    <col min="3077" max="3077" width="40.5" style="492" customWidth="1"/>
    <col min="3078" max="3079" width="0" style="492" hidden="1" customWidth="1"/>
    <col min="3080" max="3080" width="4.375" style="492" customWidth="1"/>
    <col min="3081" max="3081" width="6" style="492" customWidth="1"/>
    <col min="3082" max="3082" width="0" style="492" hidden="1" customWidth="1"/>
    <col min="3083" max="3083" width="10.75" style="492" customWidth="1"/>
    <col min="3084" max="3084" width="0" style="492" hidden="1" customWidth="1"/>
    <col min="3085" max="3085" width="12.875" style="492" customWidth="1"/>
    <col min="3086" max="3331" width="9" style="492"/>
    <col min="3332" max="3332" width="3.625" style="492" customWidth="1"/>
    <col min="3333" max="3333" width="40.5" style="492" customWidth="1"/>
    <col min="3334" max="3335" width="0" style="492" hidden="1" customWidth="1"/>
    <col min="3336" max="3336" width="4.375" style="492" customWidth="1"/>
    <col min="3337" max="3337" width="6" style="492" customWidth="1"/>
    <col min="3338" max="3338" width="0" style="492" hidden="1" customWidth="1"/>
    <col min="3339" max="3339" width="10.75" style="492" customWidth="1"/>
    <col min="3340" max="3340" width="0" style="492" hidden="1" customWidth="1"/>
    <col min="3341" max="3341" width="12.875" style="492" customWidth="1"/>
    <col min="3342" max="3587" width="9" style="492"/>
    <col min="3588" max="3588" width="3.625" style="492" customWidth="1"/>
    <col min="3589" max="3589" width="40.5" style="492" customWidth="1"/>
    <col min="3590" max="3591" width="0" style="492" hidden="1" customWidth="1"/>
    <col min="3592" max="3592" width="4.375" style="492" customWidth="1"/>
    <col min="3593" max="3593" width="6" style="492" customWidth="1"/>
    <col min="3594" max="3594" width="0" style="492" hidden="1" customWidth="1"/>
    <col min="3595" max="3595" width="10.75" style="492" customWidth="1"/>
    <col min="3596" max="3596" width="0" style="492" hidden="1" customWidth="1"/>
    <col min="3597" max="3597" width="12.875" style="492" customWidth="1"/>
    <col min="3598" max="3843" width="9" style="492"/>
    <col min="3844" max="3844" width="3.625" style="492" customWidth="1"/>
    <col min="3845" max="3845" width="40.5" style="492" customWidth="1"/>
    <col min="3846" max="3847" width="0" style="492" hidden="1" customWidth="1"/>
    <col min="3848" max="3848" width="4.375" style="492" customWidth="1"/>
    <col min="3849" max="3849" width="6" style="492" customWidth="1"/>
    <col min="3850" max="3850" width="0" style="492" hidden="1" customWidth="1"/>
    <col min="3851" max="3851" width="10.75" style="492" customWidth="1"/>
    <col min="3852" max="3852" width="0" style="492" hidden="1" customWidth="1"/>
    <col min="3853" max="3853" width="12.875" style="492" customWidth="1"/>
    <col min="3854" max="4099" width="9" style="492"/>
    <col min="4100" max="4100" width="3.625" style="492" customWidth="1"/>
    <col min="4101" max="4101" width="40.5" style="492" customWidth="1"/>
    <col min="4102" max="4103" width="0" style="492" hidden="1" customWidth="1"/>
    <col min="4104" max="4104" width="4.375" style="492" customWidth="1"/>
    <col min="4105" max="4105" width="6" style="492" customWidth="1"/>
    <col min="4106" max="4106" width="0" style="492" hidden="1" customWidth="1"/>
    <col min="4107" max="4107" width="10.75" style="492" customWidth="1"/>
    <col min="4108" max="4108" width="0" style="492" hidden="1" customWidth="1"/>
    <col min="4109" max="4109" width="12.875" style="492" customWidth="1"/>
    <col min="4110" max="4355" width="9" style="492"/>
    <col min="4356" max="4356" width="3.625" style="492" customWidth="1"/>
    <col min="4357" max="4357" width="40.5" style="492" customWidth="1"/>
    <col min="4358" max="4359" width="0" style="492" hidden="1" customWidth="1"/>
    <col min="4360" max="4360" width="4.375" style="492" customWidth="1"/>
    <col min="4361" max="4361" width="6" style="492" customWidth="1"/>
    <col min="4362" max="4362" width="0" style="492" hidden="1" customWidth="1"/>
    <col min="4363" max="4363" width="10.75" style="492" customWidth="1"/>
    <col min="4364" max="4364" width="0" style="492" hidden="1" customWidth="1"/>
    <col min="4365" max="4365" width="12.875" style="492" customWidth="1"/>
    <col min="4366" max="4611" width="9" style="492"/>
    <col min="4612" max="4612" width="3.625" style="492" customWidth="1"/>
    <col min="4613" max="4613" width="40.5" style="492" customWidth="1"/>
    <col min="4614" max="4615" width="0" style="492" hidden="1" customWidth="1"/>
    <col min="4616" max="4616" width="4.375" style="492" customWidth="1"/>
    <col min="4617" max="4617" width="6" style="492" customWidth="1"/>
    <col min="4618" max="4618" width="0" style="492" hidden="1" customWidth="1"/>
    <col min="4619" max="4619" width="10.75" style="492" customWidth="1"/>
    <col min="4620" max="4620" width="0" style="492" hidden="1" customWidth="1"/>
    <col min="4621" max="4621" width="12.875" style="492" customWidth="1"/>
    <col min="4622" max="4867" width="9" style="492"/>
    <col min="4868" max="4868" width="3.625" style="492" customWidth="1"/>
    <col min="4869" max="4869" width="40.5" style="492" customWidth="1"/>
    <col min="4870" max="4871" width="0" style="492" hidden="1" customWidth="1"/>
    <col min="4872" max="4872" width="4.375" style="492" customWidth="1"/>
    <col min="4873" max="4873" width="6" style="492" customWidth="1"/>
    <col min="4874" max="4874" width="0" style="492" hidden="1" customWidth="1"/>
    <col min="4875" max="4875" width="10.75" style="492" customWidth="1"/>
    <col min="4876" max="4876" width="0" style="492" hidden="1" customWidth="1"/>
    <col min="4877" max="4877" width="12.875" style="492" customWidth="1"/>
    <col min="4878" max="5123" width="9" style="492"/>
    <col min="5124" max="5124" width="3.625" style="492" customWidth="1"/>
    <col min="5125" max="5125" width="40.5" style="492" customWidth="1"/>
    <col min="5126" max="5127" width="0" style="492" hidden="1" customWidth="1"/>
    <col min="5128" max="5128" width="4.375" style="492" customWidth="1"/>
    <col min="5129" max="5129" width="6" style="492" customWidth="1"/>
    <col min="5130" max="5130" width="0" style="492" hidden="1" customWidth="1"/>
    <col min="5131" max="5131" width="10.75" style="492" customWidth="1"/>
    <col min="5132" max="5132" width="0" style="492" hidden="1" customWidth="1"/>
    <col min="5133" max="5133" width="12.875" style="492" customWidth="1"/>
    <col min="5134" max="5379" width="9" style="492"/>
    <col min="5380" max="5380" width="3.625" style="492" customWidth="1"/>
    <col min="5381" max="5381" width="40.5" style="492" customWidth="1"/>
    <col min="5382" max="5383" width="0" style="492" hidden="1" customWidth="1"/>
    <col min="5384" max="5384" width="4.375" style="492" customWidth="1"/>
    <col min="5385" max="5385" width="6" style="492" customWidth="1"/>
    <col min="5386" max="5386" width="0" style="492" hidden="1" customWidth="1"/>
    <col min="5387" max="5387" width="10.75" style="492" customWidth="1"/>
    <col min="5388" max="5388" width="0" style="492" hidden="1" customWidth="1"/>
    <col min="5389" max="5389" width="12.875" style="492" customWidth="1"/>
    <col min="5390" max="5635" width="9" style="492"/>
    <col min="5636" max="5636" width="3.625" style="492" customWidth="1"/>
    <col min="5637" max="5637" width="40.5" style="492" customWidth="1"/>
    <col min="5638" max="5639" width="0" style="492" hidden="1" customWidth="1"/>
    <col min="5640" max="5640" width="4.375" style="492" customWidth="1"/>
    <col min="5641" max="5641" width="6" style="492" customWidth="1"/>
    <col min="5642" max="5642" width="0" style="492" hidden="1" customWidth="1"/>
    <col min="5643" max="5643" width="10.75" style="492" customWidth="1"/>
    <col min="5644" max="5644" width="0" style="492" hidden="1" customWidth="1"/>
    <col min="5645" max="5645" width="12.875" style="492" customWidth="1"/>
    <col min="5646" max="5891" width="9" style="492"/>
    <col min="5892" max="5892" width="3.625" style="492" customWidth="1"/>
    <col min="5893" max="5893" width="40.5" style="492" customWidth="1"/>
    <col min="5894" max="5895" width="0" style="492" hidden="1" customWidth="1"/>
    <col min="5896" max="5896" width="4.375" style="492" customWidth="1"/>
    <col min="5897" max="5897" width="6" style="492" customWidth="1"/>
    <col min="5898" max="5898" width="0" style="492" hidden="1" customWidth="1"/>
    <col min="5899" max="5899" width="10.75" style="492" customWidth="1"/>
    <col min="5900" max="5900" width="0" style="492" hidden="1" customWidth="1"/>
    <col min="5901" max="5901" width="12.875" style="492" customWidth="1"/>
    <col min="5902" max="6147" width="9" style="492"/>
    <col min="6148" max="6148" width="3.625" style="492" customWidth="1"/>
    <col min="6149" max="6149" width="40.5" style="492" customWidth="1"/>
    <col min="6150" max="6151" width="0" style="492" hidden="1" customWidth="1"/>
    <col min="6152" max="6152" width="4.375" style="492" customWidth="1"/>
    <col min="6153" max="6153" width="6" style="492" customWidth="1"/>
    <col min="6154" max="6154" width="0" style="492" hidden="1" customWidth="1"/>
    <col min="6155" max="6155" width="10.75" style="492" customWidth="1"/>
    <col min="6156" max="6156" width="0" style="492" hidden="1" customWidth="1"/>
    <col min="6157" max="6157" width="12.875" style="492" customWidth="1"/>
    <col min="6158" max="6403" width="9" style="492"/>
    <col min="6404" max="6404" width="3.625" style="492" customWidth="1"/>
    <col min="6405" max="6405" width="40.5" style="492" customWidth="1"/>
    <col min="6406" max="6407" width="0" style="492" hidden="1" customWidth="1"/>
    <col min="6408" max="6408" width="4.375" style="492" customWidth="1"/>
    <col min="6409" max="6409" width="6" style="492" customWidth="1"/>
    <col min="6410" max="6410" width="0" style="492" hidden="1" customWidth="1"/>
    <col min="6411" max="6411" width="10.75" style="492" customWidth="1"/>
    <col min="6412" max="6412" width="0" style="492" hidden="1" customWidth="1"/>
    <col min="6413" max="6413" width="12.875" style="492" customWidth="1"/>
    <col min="6414" max="6659" width="9" style="492"/>
    <col min="6660" max="6660" width="3.625" style="492" customWidth="1"/>
    <col min="6661" max="6661" width="40.5" style="492" customWidth="1"/>
    <col min="6662" max="6663" width="0" style="492" hidden="1" customWidth="1"/>
    <col min="6664" max="6664" width="4.375" style="492" customWidth="1"/>
    <col min="6665" max="6665" width="6" style="492" customWidth="1"/>
    <col min="6666" max="6666" width="0" style="492" hidden="1" customWidth="1"/>
    <col min="6667" max="6667" width="10.75" style="492" customWidth="1"/>
    <col min="6668" max="6668" width="0" style="492" hidden="1" customWidth="1"/>
    <col min="6669" max="6669" width="12.875" style="492" customWidth="1"/>
    <col min="6670" max="6915" width="9" style="492"/>
    <col min="6916" max="6916" width="3.625" style="492" customWidth="1"/>
    <col min="6917" max="6917" width="40.5" style="492" customWidth="1"/>
    <col min="6918" max="6919" width="0" style="492" hidden="1" customWidth="1"/>
    <col min="6920" max="6920" width="4.375" style="492" customWidth="1"/>
    <col min="6921" max="6921" width="6" style="492" customWidth="1"/>
    <col min="6922" max="6922" width="0" style="492" hidden="1" customWidth="1"/>
    <col min="6923" max="6923" width="10.75" style="492" customWidth="1"/>
    <col min="6924" max="6924" width="0" style="492" hidden="1" customWidth="1"/>
    <col min="6925" max="6925" width="12.875" style="492" customWidth="1"/>
    <col min="6926" max="7171" width="9" style="492"/>
    <col min="7172" max="7172" width="3.625" style="492" customWidth="1"/>
    <col min="7173" max="7173" width="40.5" style="492" customWidth="1"/>
    <col min="7174" max="7175" width="0" style="492" hidden="1" customWidth="1"/>
    <col min="7176" max="7176" width="4.375" style="492" customWidth="1"/>
    <col min="7177" max="7177" width="6" style="492" customWidth="1"/>
    <col min="7178" max="7178" width="0" style="492" hidden="1" customWidth="1"/>
    <col min="7179" max="7179" width="10.75" style="492" customWidth="1"/>
    <col min="7180" max="7180" width="0" style="492" hidden="1" customWidth="1"/>
    <col min="7181" max="7181" width="12.875" style="492" customWidth="1"/>
    <col min="7182" max="7427" width="9" style="492"/>
    <col min="7428" max="7428" width="3.625" style="492" customWidth="1"/>
    <col min="7429" max="7429" width="40.5" style="492" customWidth="1"/>
    <col min="7430" max="7431" width="0" style="492" hidden="1" customWidth="1"/>
    <col min="7432" max="7432" width="4.375" style="492" customWidth="1"/>
    <col min="7433" max="7433" width="6" style="492" customWidth="1"/>
    <col min="7434" max="7434" width="0" style="492" hidden="1" customWidth="1"/>
    <col min="7435" max="7435" width="10.75" style="492" customWidth="1"/>
    <col min="7436" max="7436" width="0" style="492" hidden="1" customWidth="1"/>
    <col min="7437" max="7437" width="12.875" style="492" customWidth="1"/>
    <col min="7438" max="7683" width="9" style="492"/>
    <col min="7684" max="7684" width="3.625" style="492" customWidth="1"/>
    <col min="7685" max="7685" width="40.5" style="492" customWidth="1"/>
    <col min="7686" max="7687" width="0" style="492" hidden="1" customWidth="1"/>
    <col min="7688" max="7688" width="4.375" style="492" customWidth="1"/>
    <col min="7689" max="7689" width="6" style="492" customWidth="1"/>
    <col min="7690" max="7690" width="0" style="492" hidden="1" customWidth="1"/>
    <col min="7691" max="7691" width="10.75" style="492" customWidth="1"/>
    <col min="7692" max="7692" width="0" style="492" hidden="1" customWidth="1"/>
    <col min="7693" max="7693" width="12.875" style="492" customWidth="1"/>
    <col min="7694" max="7939" width="9" style="492"/>
    <col min="7940" max="7940" width="3.625" style="492" customWidth="1"/>
    <col min="7941" max="7941" width="40.5" style="492" customWidth="1"/>
    <col min="7942" max="7943" width="0" style="492" hidden="1" customWidth="1"/>
    <col min="7944" max="7944" width="4.375" style="492" customWidth="1"/>
    <col min="7945" max="7945" width="6" style="492" customWidth="1"/>
    <col min="7946" max="7946" width="0" style="492" hidden="1" customWidth="1"/>
    <col min="7947" max="7947" width="10.75" style="492" customWidth="1"/>
    <col min="7948" max="7948" width="0" style="492" hidden="1" customWidth="1"/>
    <col min="7949" max="7949" width="12.875" style="492" customWidth="1"/>
    <col min="7950" max="8195" width="9" style="492"/>
    <col min="8196" max="8196" width="3.625" style="492" customWidth="1"/>
    <col min="8197" max="8197" width="40.5" style="492" customWidth="1"/>
    <col min="8198" max="8199" width="0" style="492" hidden="1" customWidth="1"/>
    <col min="8200" max="8200" width="4.375" style="492" customWidth="1"/>
    <col min="8201" max="8201" width="6" style="492" customWidth="1"/>
    <col min="8202" max="8202" width="0" style="492" hidden="1" customWidth="1"/>
    <col min="8203" max="8203" width="10.75" style="492" customWidth="1"/>
    <col min="8204" max="8204" width="0" style="492" hidden="1" customWidth="1"/>
    <col min="8205" max="8205" width="12.875" style="492" customWidth="1"/>
    <col min="8206" max="8451" width="9" style="492"/>
    <col min="8452" max="8452" width="3.625" style="492" customWidth="1"/>
    <col min="8453" max="8453" width="40.5" style="492" customWidth="1"/>
    <col min="8454" max="8455" width="0" style="492" hidden="1" customWidth="1"/>
    <col min="8456" max="8456" width="4.375" style="492" customWidth="1"/>
    <col min="8457" max="8457" width="6" style="492" customWidth="1"/>
    <col min="8458" max="8458" width="0" style="492" hidden="1" customWidth="1"/>
    <col min="8459" max="8459" width="10.75" style="492" customWidth="1"/>
    <col min="8460" max="8460" width="0" style="492" hidden="1" customWidth="1"/>
    <col min="8461" max="8461" width="12.875" style="492" customWidth="1"/>
    <col min="8462" max="8707" width="9" style="492"/>
    <col min="8708" max="8708" width="3.625" style="492" customWidth="1"/>
    <col min="8709" max="8709" width="40.5" style="492" customWidth="1"/>
    <col min="8710" max="8711" width="0" style="492" hidden="1" customWidth="1"/>
    <col min="8712" max="8712" width="4.375" style="492" customWidth="1"/>
    <col min="8713" max="8713" width="6" style="492" customWidth="1"/>
    <col min="8714" max="8714" width="0" style="492" hidden="1" customWidth="1"/>
    <col min="8715" max="8715" width="10.75" style="492" customWidth="1"/>
    <col min="8716" max="8716" width="0" style="492" hidden="1" customWidth="1"/>
    <col min="8717" max="8717" width="12.875" style="492" customWidth="1"/>
    <col min="8718" max="8963" width="9" style="492"/>
    <col min="8964" max="8964" width="3.625" style="492" customWidth="1"/>
    <col min="8965" max="8965" width="40.5" style="492" customWidth="1"/>
    <col min="8966" max="8967" width="0" style="492" hidden="1" customWidth="1"/>
    <col min="8968" max="8968" width="4.375" style="492" customWidth="1"/>
    <col min="8969" max="8969" width="6" style="492" customWidth="1"/>
    <col min="8970" max="8970" width="0" style="492" hidden="1" customWidth="1"/>
    <col min="8971" max="8971" width="10.75" style="492" customWidth="1"/>
    <col min="8972" max="8972" width="0" style="492" hidden="1" customWidth="1"/>
    <col min="8973" max="8973" width="12.875" style="492" customWidth="1"/>
    <col min="8974" max="9219" width="9" style="492"/>
    <col min="9220" max="9220" width="3.625" style="492" customWidth="1"/>
    <col min="9221" max="9221" width="40.5" style="492" customWidth="1"/>
    <col min="9222" max="9223" width="0" style="492" hidden="1" customWidth="1"/>
    <col min="9224" max="9224" width="4.375" style="492" customWidth="1"/>
    <col min="9225" max="9225" width="6" style="492" customWidth="1"/>
    <col min="9226" max="9226" width="0" style="492" hidden="1" customWidth="1"/>
    <col min="9227" max="9227" width="10.75" style="492" customWidth="1"/>
    <col min="9228" max="9228" width="0" style="492" hidden="1" customWidth="1"/>
    <col min="9229" max="9229" width="12.875" style="492" customWidth="1"/>
    <col min="9230" max="9475" width="9" style="492"/>
    <col min="9476" max="9476" width="3.625" style="492" customWidth="1"/>
    <col min="9477" max="9477" width="40.5" style="492" customWidth="1"/>
    <col min="9478" max="9479" width="0" style="492" hidden="1" customWidth="1"/>
    <col min="9480" max="9480" width="4.375" style="492" customWidth="1"/>
    <col min="9481" max="9481" width="6" style="492" customWidth="1"/>
    <col min="9482" max="9482" width="0" style="492" hidden="1" customWidth="1"/>
    <col min="9483" max="9483" width="10.75" style="492" customWidth="1"/>
    <col min="9484" max="9484" width="0" style="492" hidden="1" customWidth="1"/>
    <col min="9485" max="9485" width="12.875" style="492" customWidth="1"/>
    <col min="9486" max="9731" width="9" style="492"/>
    <col min="9732" max="9732" width="3.625" style="492" customWidth="1"/>
    <col min="9733" max="9733" width="40.5" style="492" customWidth="1"/>
    <col min="9734" max="9735" width="0" style="492" hidden="1" customWidth="1"/>
    <col min="9736" max="9736" width="4.375" style="492" customWidth="1"/>
    <col min="9737" max="9737" width="6" style="492" customWidth="1"/>
    <col min="9738" max="9738" width="0" style="492" hidden="1" customWidth="1"/>
    <col min="9739" max="9739" width="10.75" style="492" customWidth="1"/>
    <col min="9740" max="9740" width="0" style="492" hidden="1" customWidth="1"/>
    <col min="9741" max="9741" width="12.875" style="492" customWidth="1"/>
    <col min="9742" max="9987" width="9" style="492"/>
    <col min="9988" max="9988" width="3.625" style="492" customWidth="1"/>
    <col min="9989" max="9989" width="40.5" style="492" customWidth="1"/>
    <col min="9990" max="9991" width="0" style="492" hidden="1" customWidth="1"/>
    <col min="9992" max="9992" width="4.375" style="492" customWidth="1"/>
    <col min="9993" max="9993" width="6" style="492" customWidth="1"/>
    <col min="9994" max="9994" width="0" style="492" hidden="1" customWidth="1"/>
    <col min="9995" max="9995" width="10.75" style="492" customWidth="1"/>
    <col min="9996" max="9996" width="0" style="492" hidden="1" customWidth="1"/>
    <col min="9997" max="9997" width="12.875" style="492" customWidth="1"/>
    <col min="9998" max="10243" width="9" style="492"/>
    <col min="10244" max="10244" width="3.625" style="492" customWidth="1"/>
    <col min="10245" max="10245" width="40.5" style="492" customWidth="1"/>
    <col min="10246" max="10247" width="0" style="492" hidden="1" customWidth="1"/>
    <col min="10248" max="10248" width="4.375" style="492" customWidth="1"/>
    <col min="10249" max="10249" width="6" style="492" customWidth="1"/>
    <col min="10250" max="10250" width="0" style="492" hidden="1" customWidth="1"/>
    <col min="10251" max="10251" width="10.75" style="492" customWidth="1"/>
    <col min="10252" max="10252" width="0" style="492" hidden="1" customWidth="1"/>
    <col min="10253" max="10253" width="12.875" style="492" customWidth="1"/>
    <col min="10254" max="10499" width="9" style="492"/>
    <col min="10500" max="10500" width="3.625" style="492" customWidth="1"/>
    <col min="10501" max="10501" width="40.5" style="492" customWidth="1"/>
    <col min="10502" max="10503" width="0" style="492" hidden="1" customWidth="1"/>
    <col min="10504" max="10504" width="4.375" style="492" customWidth="1"/>
    <col min="10505" max="10505" width="6" style="492" customWidth="1"/>
    <col min="10506" max="10506" width="0" style="492" hidden="1" customWidth="1"/>
    <col min="10507" max="10507" width="10.75" style="492" customWidth="1"/>
    <col min="10508" max="10508" width="0" style="492" hidden="1" customWidth="1"/>
    <col min="10509" max="10509" width="12.875" style="492" customWidth="1"/>
    <col min="10510" max="10755" width="9" style="492"/>
    <col min="10756" max="10756" width="3.625" style="492" customWidth="1"/>
    <col min="10757" max="10757" width="40.5" style="492" customWidth="1"/>
    <col min="10758" max="10759" width="0" style="492" hidden="1" customWidth="1"/>
    <col min="10760" max="10760" width="4.375" style="492" customWidth="1"/>
    <col min="10761" max="10761" width="6" style="492" customWidth="1"/>
    <col min="10762" max="10762" width="0" style="492" hidden="1" customWidth="1"/>
    <col min="10763" max="10763" width="10.75" style="492" customWidth="1"/>
    <col min="10764" max="10764" width="0" style="492" hidden="1" customWidth="1"/>
    <col min="10765" max="10765" width="12.875" style="492" customWidth="1"/>
    <col min="10766" max="11011" width="9" style="492"/>
    <col min="11012" max="11012" width="3.625" style="492" customWidth="1"/>
    <col min="11013" max="11013" width="40.5" style="492" customWidth="1"/>
    <col min="11014" max="11015" width="0" style="492" hidden="1" customWidth="1"/>
    <col min="11016" max="11016" width="4.375" style="492" customWidth="1"/>
    <col min="11017" max="11017" width="6" style="492" customWidth="1"/>
    <col min="11018" max="11018" width="0" style="492" hidden="1" customWidth="1"/>
    <col min="11019" max="11019" width="10.75" style="492" customWidth="1"/>
    <col min="11020" max="11020" width="0" style="492" hidden="1" customWidth="1"/>
    <col min="11021" max="11021" width="12.875" style="492" customWidth="1"/>
    <col min="11022" max="11267" width="9" style="492"/>
    <col min="11268" max="11268" width="3.625" style="492" customWidth="1"/>
    <col min="11269" max="11269" width="40.5" style="492" customWidth="1"/>
    <col min="11270" max="11271" width="0" style="492" hidden="1" customWidth="1"/>
    <col min="11272" max="11272" width="4.375" style="492" customWidth="1"/>
    <col min="11273" max="11273" width="6" style="492" customWidth="1"/>
    <col min="11274" max="11274" width="0" style="492" hidden="1" customWidth="1"/>
    <col min="11275" max="11275" width="10.75" style="492" customWidth="1"/>
    <col min="11276" max="11276" width="0" style="492" hidden="1" customWidth="1"/>
    <col min="11277" max="11277" width="12.875" style="492" customWidth="1"/>
    <col min="11278" max="11523" width="9" style="492"/>
    <col min="11524" max="11524" width="3.625" style="492" customWidth="1"/>
    <col min="11525" max="11525" width="40.5" style="492" customWidth="1"/>
    <col min="11526" max="11527" width="0" style="492" hidden="1" customWidth="1"/>
    <col min="11528" max="11528" width="4.375" style="492" customWidth="1"/>
    <col min="11529" max="11529" width="6" style="492" customWidth="1"/>
    <col min="11530" max="11530" width="0" style="492" hidden="1" customWidth="1"/>
    <col min="11531" max="11531" width="10.75" style="492" customWidth="1"/>
    <col min="11532" max="11532" width="0" style="492" hidden="1" customWidth="1"/>
    <col min="11533" max="11533" width="12.875" style="492" customWidth="1"/>
    <col min="11534" max="11779" width="9" style="492"/>
    <col min="11780" max="11780" width="3.625" style="492" customWidth="1"/>
    <col min="11781" max="11781" width="40.5" style="492" customWidth="1"/>
    <col min="11782" max="11783" width="0" style="492" hidden="1" customWidth="1"/>
    <col min="11784" max="11784" width="4.375" style="492" customWidth="1"/>
    <col min="11785" max="11785" width="6" style="492" customWidth="1"/>
    <col min="11786" max="11786" width="0" style="492" hidden="1" customWidth="1"/>
    <col min="11787" max="11787" width="10.75" style="492" customWidth="1"/>
    <col min="11788" max="11788" width="0" style="492" hidden="1" customWidth="1"/>
    <col min="11789" max="11789" width="12.875" style="492" customWidth="1"/>
    <col min="11790" max="12035" width="9" style="492"/>
    <col min="12036" max="12036" width="3.625" style="492" customWidth="1"/>
    <col min="12037" max="12037" width="40.5" style="492" customWidth="1"/>
    <col min="12038" max="12039" width="0" style="492" hidden="1" customWidth="1"/>
    <col min="12040" max="12040" width="4.375" style="492" customWidth="1"/>
    <col min="12041" max="12041" width="6" style="492" customWidth="1"/>
    <col min="12042" max="12042" width="0" style="492" hidden="1" customWidth="1"/>
    <col min="12043" max="12043" width="10.75" style="492" customWidth="1"/>
    <col min="12044" max="12044" width="0" style="492" hidden="1" customWidth="1"/>
    <col min="12045" max="12045" width="12.875" style="492" customWidth="1"/>
    <col min="12046" max="12291" width="9" style="492"/>
    <col min="12292" max="12292" width="3.625" style="492" customWidth="1"/>
    <col min="12293" max="12293" width="40.5" style="492" customWidth="1"/>
    <col min="12294" max="12295" width="0" style="492" hidden="1" customWidth="1"/>
    <col min="12296" max="12296" width="4.375" style="492" customWidth="1"/>
    <col min="12297" max="12297" width="6" style="492" customWidth="1"/>
    <col min="12298" max="12298" width="0" style="492" hidden="1" customWidth="1"/>
    <col min="12299" max="12299" width="10.75" style="492" customWidth="1"/>
    <col min="12300" max="12300" width="0" style="492" hidden="1" customWidth="1"/>
    <col min="12301" max="12301" width="12.875" style="492" customWidth="1"/>
    <col min="12302" max="12547" width="9" style="492"/>
    <col min="12548" max="12548" width="3.625" style="492" customWidth="1"/>
    <col min="12549" max="12549" width="40.5" style="492" customWidth="1"/>
    <col min="12550" max="12551" width="0" style="492" hidden="1" customWidth="1"/>
    <col min="12552" max="12552" width="4.375" style="492" customWidth="1"/>
    <col min="12553" max="12553" width="6" style="492" customWidth="1"/>
    <col min="12554" max="12554" width="0" style="492" hidden="1" customWidth="1"/>
    <col min="12555" max="12555" width="10.75" style="492" customWidth="1"/>
    <col min="12556" max="12556" width="0" style="492" hidden="1" customWidth="1"/>
    <col min="12557" max="12557" width="12.875" style="492" customWidth="1"/>
    <col min="12558" max="12803" width="9" style="492"/>
    <col min="12804" max="12804" width="3.625" style="492" customWidth="1"/>
    <col min="12805" max="12805" width="40.5" style="492" customWidth="1"/>
    <col min="12806" max="12807" width="0" style="492" hidden="1" customWidth="1"/>
    <col min="12808" max="12808" width="4.375" style="492" customWidth="1"/>
    <col min="12809" max="12809" width="6" style="492" customWidth="1"/>
    <col min="12810" max="12810" width="0" style="492" hidden="1" customWidth="1"/>
    <col min="12811" max="12811" width="10.75" style="492" customWidth="1"/>
    <col min="12812" max="12812" width="0" style="492" hidden="1" customWidth="1"/>
    <col min="12813" max="12813" width="12.875" style="492" customWidth="1"/>
    <col min="12814" max="13059" width="9" style="492"/>
    <col min="13060" max="13060" width="3.625" style="492" customWidth="1"/>
    <col min="13061" max="13061" width="40.5" style="492" customWidth="1"/>
    <col min="13062" max="13063" width="0" style="492" hidden="1" customWidth="1"/>
    <col min="13064" max="13064" width="4.375" style="492" customWidth="1"/>
    <col min="13065" max="13065" width="6" style="492" customWidth="1"/>
    <col min="13066" max="13066" width="0" style="492" hidden="1" customWidth="1"/>
    <col min="13067" max="13067" width="10.75" style="492" customWidth="1"/>
    <col min="13068" max="13068" width="0" style="492" hidden="1" customWidth="1"/>
    <col min="13069" max="13069" width="12.875" style="492" customWidth="1"/>
    <col min="13070" max="13315" width="9" style="492"/>
    <col min="13316" max="13316" width="3.625" style="492" customWidth="1"/>
    <col min="13317" max="13317" width="40.5" style="492" customWidth="1"/>
    <col min="13318" max="13319" width="0" style="492" hidden="1" customWidth="1"/>
    <col min="13320" max="13320" width="4.375" style="492" customWidth="1"/>
    <col min="13321" max="13321" width="6" style="492" customWidth="1"/>
    <col min="13322" max="13322" width="0" style="492" hidden="1" customWidth="1"/>
    <col min="13323" max="13323" width="10.75" style="492" customWidth="1"/>
    <col min="13324" max="13324" width="0" style="492" hidden="1" customWidth="1"/>
    <col min="13325" max="13325" width="12.875" style="492" customWidth="1"/>
    <col min="13326" max="13571" width="9" style="492"/>
    <col min="13572" max="13572" width="3.625" style="492" customWidth="1"/>
    <col min="13573" max="13573" width="40.5" style="492" customWidth="1"/>
    <col min="13574" max="13575" width="0" style="492" hidden="1" customWidth="1"/>
    <col min="13576" max="13576" width="4.375" style="492" customWidth="1"/>
    <col min="13577" max="13577" width="6" style="492" customWidth="1"/>
    <col min="13578" max="13578" width="0" style="492" hidden="1" customWidth="1"/>
    <col min="13579" max="13579" width="10.75" style="492" customWidth="1"/>
    <col min="13580" max="13580" width="0" style="492" hidden="1" customWidth="1"/>
    <col min="13581" max="13581" width="12.875" style="492" customWidth="1"/>
    <col min="13582" max="13827" width="9" style="492"/>
    <col min="13828" max="13828" width="3.625" style="492" customWidth="1"/>
    <col min="13829" max="13829" width="40.5" style="492" customWidth="1"/>
    <col min="13830" max="13831" width="0" style="492" hidden="1" customWidth="1"/>
    <col min="13832" max="13832" width="4.375" style="492" customWidth="1"/>
    <col min="13833" max="13833" width="6" style="492" customWidth="1"/>
    <col min="13834" max="13834" width="0" style="492" hidden="1" customWidth="1"/>
    <col min="13835" max="13835" width="10.75" style="492" customWidth="1"/>
    <col min="13836" max="13836" width="0" style="492" hidden="1" customWidth="1"/>
    <col min="13837" max="13837" width="12.875" style="492" customWidth="1"/>
    <col min="13838" max="14083" width="9" style="492"/>
    <col min="14084" max="14084" width="3.625" style="492" customWidth="1"/>
    <col min="14085" max="14085" width="40.5" style="492" customWidth="1"/>
    <col min="14086" max="14087" width="0" style="492" hidden="1" customWidth="1"/>
    <col min="14088" max="14088" width="4.375" style="492" customWidth="1"/>
    <col min="14089" max="14089" width="6" style="492" customWidth="1"/>
    <col min="14090" max="14090" width="0" style="492" hidden="1" customWidth="1"/>
    <col min="14091" max="14091" width="10.75" style="492" customWidth="1"/>
    <col min="14092" max="14092" width="0" style="492" hidden="1" customWidth="1"/>
    <col min="14093" max="14093" width="12.875" style="492" customWidth="1"/>
    <col min="14094" max="14339" width="9" style="492"/>
    <col min="14340" max="14340" width="3.625" style="492" customWidth="1"/>
    <col min="14341" max="14341" width="40.5" style="492" customWidth="1"/>
    <col min="14342" max="14343" width="0" style="492" hidden="1" customWidth="1"/>
    <col min="14344" max="14344" width="4.375" style="492" customWidth="1"/>
    <col min="14345" max="14345" width="6" style="492" customWidth="1"/>
    <col min="14346" max="14346" width="0" style="492" hidden="1" customWidth="1"/>
    <col min="14347" max="14347" width="10.75" style="492" customWidth="1"/>
    <col min="14348" max="14348" width="0" style="492" hidden="1" customWidth="1"/>
    <col min="14349" max="14349" width="12.875" style="492" customWidth="1"/>
    <col min="14350" max="14595" width="9" style="492"/>
    <col min="14596" max="14596" width="3.625" style="492" customWidth="1"/>
    <col min="14597" max="14597" width="40.5" style="492" customWidth="1"/>
    <col min="14598" max="14599" width="0" style="492" hidden="1" customWidth="1"/>
    <col min="14600" max="14600" width="4.375" style="492" customWidth="1"/>
    <col min="14601" max="14601" width="6" style="492" customWidth="1"/>
    <col min="14602" max="14602" width="0" style="492" hidden="1" customWidth="1"/>
    <col min="14603" max="14603" width="10.75" style="492" customWidth="1"/>
    <col min="14604" max="14604" width="0" style="492" hidden="1" customWidth="1"/>
    <col min="14605" max="14605" width="12.875" style="492" customWidth="1"/>
    <col min="14606" max="14851" width="9" style="492"/>
    <col min="14852" max="14852" width="3.625" style="492" customWidth="1"/>
    <col min="14853" max="14853" width="40.5" style="492" customWidth="1"/>
    <col min="14854" max="14855" width="0" style="492" hidden="1" customWidth="1"/>
    <col min="14856" max="14856" width="4.375" style="492" customWidth="1"/>
    <col min="14857" max="14857" width="6" style="492" customWidth="1"/>
    <col min="14858" max="14858" width="0" style="492" hidden="1" customWidth="1"/>
    <col min="14859" max="14859" width="10.75" style="492" customWidth="1"/>
    <col min="14860" max="14860" width="0" style="492" hidden="1" customWidth="1"/>
    <col min="14861" max="14861" width="12.875" style="492" customWidth="1"/>
    <col min="14862" max="15107" width="9" style="492"/>
    <col min="15108" max="15108" width="3.625" style="492" customWidth="1"/>
    <col min="15109" max="15109" width="40.5" style="492" customWidth="1"/>
    <col min="15110" max="15111" width="0" style="492" hidden="1" customWidth="1"/>
    <col min="15112" max="15112" width="4.375" style="492" customWidth="1"/>
    <col min="15113" max="15113" width="6" style="492" customWidth="1"/>
    <col min="15114" max="15114" width="0" style="492" hidden="1" customWidth="1"/>
    <col min="15115" max="15115" width="10.75" style="492" customWidth="1"/>
    <col min="15116" max="15116" width="0" style="492" hidden="1" customWidth="1"/>
    <col min="15117" max="15117" width="12.875" style="492" customWidth="1"/>
    <col min="15118" max="15363" width="9" style="492"/>
    <col min="15364" max="15364" width="3.625" style="492" customWidth="1"/>
    <col min="15365" max="15365" width="40.5" style="492" customWidth="1"/>
    <col min="15366" max="15367" width="0" style="492" hidden="1" customWidth="1"/>
    <col min="15368" max="15368" width="4.375" style="492" customWidth="1"/>
    <col min="15369" max="15369" width="6" style="492" customWidth="1"/>
    <col min="15370" max="15370" width="0" style="492" hidden="1" customWidth="1"/>
    <col min="15371" max="15371" width="10.75" style="492" customWidth="1"/>
    <col min="15372" max="15372" width="0" style="492" hidden="1" customWidth="1"/>
    <col min="15373" max="15373" width="12.875" style="492" customWidth="1"/>
    <col min="15374" max="15619" width="9" style="492"/>
    <col min="15620" max="15620" width="3.625" style="492" customWidth="1"/>
    <col min="15621" max="15621" width="40.5" style="492" customWidth="1"/>
    <col min="15622" max="15623" width="0" style="492" hidden="1" customWidth="1"/>
    <col min="15624" max="15624" width="4.375" style="492" customWidth="1"/>
    <col min="15625" max="15625" width="6" style="492" customWidth="1"/>
    <col min="15626" max="15626" width="0" style="492" hidden="1" customWidth="1"/>
    <col min="15627" max="15627" width="10.75" style="492" customWidth="1"/>
    <col min="15628" max="15628" width="0" style="492" hidden="1" customWidth="1"/>
    <col min="15629" max="15629" width="12.875" style="492" customWidth="1"/>
    <col min="15630" max="15875" width="9" style="492"/>
    <col min="15876" max="15876" width="3.625" style="492" customWidth="1"/>
    <col min="15877" max="15877" width="40.5" style="492" customWidth="1"/>
    <col min="15878" max="15879" width="0" style="492" hidden="1" customWidth="1"/>
    <col min="15880" max="15880" width="4.375" style="492" customWidth="1"/>
    <col min="15881" max="15881" width="6" style="492" customWidth="1"/>
    <col min="15882" max="15882" width="0" style="492" hidden="1" customWidth="1"/>
    <col min="15883" max="15883" width="10.75" style="492" customWidth="1"/>
    <col min="15884" max="15884" width="0" style="492" hidden="1" customWidth="1"/>
    <col min="15885" max="15885" width="12.875" style="492" customWidth="1"/>
    <col min="15886" max="16131" width="9" style="492"/>
    <col min="16132" max="16132" width="3.625" style="492" customWidth="1"/>
    <col min="16133" max="16133" width="40.5" style="492" customWidth="1"/>
    <col min="16134" max="16135" width="0" style="492" hidden="1" customWidth="1"/>
    <col min="16136" max="16136" width="4.375" style="492" customWidth="1"/>
    <col min="16137" max="16137" width="6" style="492" customWidth="1"/>
    <col min="16138" max="16138" width="0" style="492" hidden="1" customWidth="1"/>
    <col min="16139" max="16139" width="10.75" style="492" customWidth="1"/>
    <col min="16140" max="16140" width="0" style="492" hidden="1" customWidth="1"/>
    <col min="16141" max="16141" width="12.875" style="492" customWidth="1"/>
    <col min="16142" max="16384" width="9" style="492"/>
  </cols>
  <sheetData>
    <row r="1" spans="1:15">
      <c r="A1" s="506">
        <v>1.1000000000000001</v>
      </c>
    </row>
    <row r="2" spans="1:15" s="549" customFormat="1">
      <c r="A2" s="542"/>
      <c r="B2" s="543" t="s">
        <v>347</v>
      </c>
      <c r="C2" s="531"/>
      <c r="D2" s="531"/>
      <c r="E2" s="544"/>
      <c r="F2" s="545"/>
      <c r="G2" s="546"/>
      <c r="H2" s="547"/>
      <c r="I2" s="546"/>
      <c r="J2" s="548"/>
      <c r="K2" s="548"/>
      <c r="L2" s="548"/>
      <c r="M2" s="548"/>
    </row>
    <row r="3" spans="1:15" s="549" customFormat="1">
      <c r="A3" s="542"/>
      <c r="B3" s="531" t="s">
        <v>348</v>
      </c>
      <c r="C3" s="531"/>
      <c r="D3" s="531"/>
      <c r="E3" s="544"/>
      <c r="F3" s="545"/>
      <c r="G3" s="546"/>
      <c r="H3" s="547"/>
      <c r="I3" s="546"/>
      <c r="J3" s="548"/>
      <c r="K3" s="548"/>
      <c r="L3" s="548"/>
      <c r="M3" s="548"/>
    </row>
    <row r="4" spans="1:15" ht="51">
      <c r="A4" s="529" t="s">
        <v>215</v>
      </c>
      <c r="B4" s="512" t="s">
        <v>349</v>
      </c>
      <c r="C4" s="512"/>
      <c r="D4" s="512"/>
      <c r="E4" s="532"/>
      <c r="K4" s="605" t="s">
        <v>708</v>
      </c>
      <c r="L4" s="606" t="s">
        <v>688</v>
      </c>
      <c r="M4" s="607" t="s">
        <v>687</v>
      </c>
    </row>
    <row r="5" spans="1:15">
      <c r="A5" s="529"/>
      <c r="B5" s="512"/>
      <c r="C5" s="512"/>
      <c r="D5" s="512"/>
      <c r="E5" s="532"/>
      <c r="L5" s="480"/>
      <c r="M5" s="479"/>
    </row>
    <row r="6" spans="1:15">
      <c r="A6" s="529" t="s">
        <v>350</v>
      </c>
      <c r="B6" s="512" t="s">
        <v>351</v>
      </c>
      <c r="C6" s="512"/>
      <c r="D6" s="512"/>
      <c r="L6" s="480"/>
      <c r="M6" s="479"/>
    </row>
    <row r="7" spans="1:15">
      <c r="A7" s="529" t="s">
        <v>352</v>
      </c>
      <c r="B7" s="512" t="s">
        <v>353</v>
      </c>
      <c r="C7" s="512"/>
      <c r="D7" s="512"/>
      <c r="E7" s="532" t="s">
        <v>354</v>
      </c>
      <c r="F7" s="533" t="s">
        <v>355</v>
      </c>
      <c r="G7" s="496"/>
      <c r="H7" s="534" t="s">
        <v>356</v>
      </c>
      <c r="I7" s="496"/>
      <c r="J7" s="550" t="s">
        <v>357</v>
      </c>
      <c r="K7" s="550"/>
      <c r="L7" s="484"/>
      <c r="M7" s="485"/>
    </row>
    <row r="8" spans="1:15">
      <c r="A8" s="529"/>
      <c r="B8" s="512"/>
      <c r="C8" s="512"/>
      <c r="D8" s="512"/>
      <c r="E8" s="532"/>
      <c r="F8" s="533"/>
      <c r="G8" s="496"/>
      <c r="H8" s="534"/>
      <c r="I8" s="496"/>
      <c r="J8" s="550"/>
      <c r="K8" s="550"/>
      <c r="L8" s="484"/>
      <c r="M8" s="485"/>
    </row>
    <row r="9" spans="1:15" ht="25.5">
      <c r="A9" s="511" t="s">
        <v>358</v>
      </c>
      <c r="B9" s="495" t="s">
        <v>359</v>
      </c>
      <c r="E9" s="507" t="s">
        <v>214</v>
      </c>
      <c r="F9" s="508">
        <v>250</v>
      </c>
      <c r="G9" s="492">
        <v>12000</v>
      </c>
      <c r="H9" s="1048"/>
      <c r="J9" s="510">
        <f>F9*H9</f>
        <v>0</v>
      </c>
      <c r="K9" s="510">
        <f>J9*0.78</f>
        <v>0</v>
      </c>
      <c r="L9" s="480">
        <f>J9*0.18</f>
        <v>0</v>
      </c>
      <c r="M9" s="479">
        <f>J9*0.04</f>
        <v>0</v>
      </c>
      <c r="N9" s="558"/>
      <c r="O9" s="561"/>
    </row>
    <row r="10" spans="1:15">
      <c r="H10" s="1048"/>
      <c r="L10" s="480"/>
      <c r="M10" s="479"/>
    </row>
    <row r="11" spans="1:15" ht="25.5">
      <c r="A11" s="511" t="s">
        <v>360</v>
      </c>
      <c r="B11" s="495" t="s">
        <v>361</v>
      </c>
      <c r="E11" s="507" t="s">
        <v>214</v>
      </c>
      <c r="F11" s="508">
        <v>250</v>
      </c>
      <c r="G11" s="492">
        <v>12000</v>
      </c>
      <c r="H11" s="1048"/>
      <c r="J11" s="510">
        <f>F11*H11</f>
        <v>0</v>
      </c>
      <c r="K11" s="510">
        <f>J11*0.78</f>
        <v>0</v>
      </c>
      <c r="L11" s="480">
        <f>J11*0.18</f>
        <v>0</v>
      </c>
      <c r="M11" s="479">
        <f>J11*0.04</f>
        <v>0</v>
      </c>
      <c r="O11" s="561"/>
    </row>
    <row r="12" spans="1:15">
      <c r="H12" s="1048"/>
      <c r="L12" s="480" t="s">
        <v>215</v>
      </c>
      <c r="M12" s="479"/>
    </row>
    <row r="13" spans="1:15">
      <c r="A13" s="511" t="s">
        <v>362</v>
      </c>
      <c r="B13" s="495" t="s">
        <v>363</v>
      </c>
      <c r="E13" s="507" t="s">
        <v>24</v>
      </c>
      <c r="F13" s="508">
        <v>8</v>
      </c>
      <c r="G13" s="492">
        <v>1200</v>
      </c>
      <c r="H13" s="1048"/>
      <c r="J13" s="510">
        <f>F13*H13</f>
        <v>0</v>
      </c>
      <c r="K13" s="510">
        <f>J13*0.78</f>
        <v>0</v>
      </c>
      <c r="L13" s="480">
        <f>J13*0.18</f>
        <v>0</v>
      </c>
      <c r="M13" s="479">
        <f>J13*0.04</f>
        <v>0</v>
      </c>
      <c r="O13" s="561"/>
    </row>
    <row r="14" spans="1:15">
      <c r="L14" s="480"/>
      <c r="M14" s="479"/>
    </row>
    <row r="15" spans="1:15">
      <c r="B15" s="512" t="s">
        <v>364</v>
      </c>
      <c r="C15" s="512"/>
      <c r="D15" s="512"/>
      <c r="J15" s="513">
        <f>SUM(J9:J14)</f>
        <v>0</v>
      </c>
      <c r="K15" s="550">
        <f>SUM(K9:K14)</f>
        <v>0</v>
      </c>
      <c r="L15" s="484">
        <f>SUM(L9:L14)</f>
        <v>0</v>
      </c>
      <c r="M15" s="485">
        <f>SUM(M9:M14)</f>
        <v>0</v>
      </c>
      <c r="O15" s="561"/>
    </row>
    <row r="16" spans="1:15">
      <c r="B16" s="512"/>
      <c r="C16" s="512"/>
      <c r="D16" s="512"/>
      <c r="J16" s="513"/>
      <c r="K16" s="513"/>
      <c r="L16" s="482"/>
      <c r="M16" s="483"/>
    </row>
    <row r="17" spans="1:14">
      <c r="A17" s="529" t="s">
        <v>365</v>
      </c>
      <c r="B17" s="512" t="s">
        <v>1</v>
      </c>
      <c r="C17" s="512"/>
      <c r="D17" s="512"/>
      <c r="L17" s="480"/>
      <c r="M17" s="479"/>
    </row>
    <row r="18" spans="1:14">
      <c r="A18" s="529" t="s">
        <v>352</v>
      </c>
      <c r="B18" s="512" t="s">
        <v>353</v>
      </c>
      <c r="C18" s="512"/>
      <c r="D18" s="512"/>
      <c r="E18" s="532" t="s">
        <v>354</v>
      </c>
      <c r="F18" s="533" t="s">
        <v>355</v>
      </c>
      <c r="G18" s="496"/>
      <c r="H18" s="534" t="s">
        <v>356</v>
      </c>
      <c r="I18" s="496"/>
      <c r="J18" s="550" t="s">
        <v>357</v>
      </c>
      <c r="K18" s="550"/>
      <c r="L18" s="484"/>
      <c r="M18" s="485"/>
    </row>
    <row r="19" spans="1:14">
      <c r="A19" s="529"/>
      <c r="B19" s="512"/>
      <c r="C19" s="512"/>
      <c r="D19" s="512"/>
      <c r="E19" s="532"/>
      <c r="F19" s="533"/>
      <c r="G19" s="496"/>
      <c r="H19" s="534"/>
      <c r="I19" s="496"/>
      <c r="J19" s="550"/>
      <c r="K19" s="550"/>
      <c r="L19" s="484"/>
      <c r="M19" s="485"/>
    </row>
    <row r="20" spans="1:14" s="518" customFormat="1" ht="76.5">
      <c r="A20" s="493" t="s">
        <v>358</v>
      </c>
      <c r="B20" s="494" t="s">
        <v>366</v>
      </c>
      <c r="C20" s="514">
        <v>167</v>
      </c>
      <c r="D20" s="515" t="s">
        <v>214</v>
      </c>
      <c r="E20" s="516" t="s">
        <v>214</v>
      </c>
      <c r="F20" s="517">
        <v>250</v>
      </c>
      <c r="H20" s="1048"/>
      <c r="J20" s="510">
        <f>F20*H20</f>
        <v>0</v>
      </c>
      <c r="K20" s="510">
        <f>J20*0.5</f>
        <v>0</v>
      </c>
      <c r="L20" s="480">
        <f>J20*0.5</f>
        <v>0</v>
      </c>
      <c r="M20" s="479"/>
      <c r="N20" s="559"/>
    </row>
    <row r="21" spans="1:14" s="518" customFormat="1">
      <c r="A21" s="493"/>
      <c r="B21" s="494" t="s">
        <v>367</v>
      </c>
      <c r="C21" s="514"/>
      <c r="D21" s="515"/>
      <c r="H21" s="1049"/>
      <c r="L21" s="481"/>
      <c r="M21" s="477"/>
    </row>
    <row r="22" spans="1:14" s="518" customFormat="1">
      <c r="A22" s="493"/>
      <c r="B22" s="494" t="s">
        <v>368</v>
      </c>
      <c r="C22" s="519">
        <v>0.25</v>
      </c>
      <c r="D22" s="515" t="s">
        <v>651</v>
      </c>
      <c r="E22" s="516" t="s">
        <v>651</v>
      </c>
      <c r="F22" s="519">
        <v>0.25</v>
      </c>
      <c r="H22" s="1049"/>
      <c r="L22" s="481"/>
      <c r="M22" s="477"/>
    </row>
    <row r="23" spans="1:14" s="518" customFormat="1">
      <c r="A23" s="493"/>
      <c r="B23" s="494" t="s">
        <v>369</v>
      </c>
      <c r="C23" s="519">
        <v>0.06</v>
      </c>
      <c r="D23" s="515" t="s">
        <v>651</v>
      </c>
      <c r="E23" s="516" t="s">
        <v>651</v>
      </c>
      <c r="F23" s="519">
        <v>0.06</v>
      </c>
      <c r="H23" s="1049"/>
      <c r="L23" s="481"/>
      <c r="M23" s="477"/>
    </row>
    <row r="24" spans="1:14" s="552" customFormat="1">
      <c r="A24" s="493"/>
      <c r="B24" s="494" t="s">
        <v>370</v>
      </c>
      <c r="C24" s="519">
        <v>5.8000000000000003E-2</v>
      </c>
      <c r="D24" s="515" t="s">
        <v>651</v>
      </c>
      <c r="E24" s="516" t="s">
        <v>651</v>
      </c>
      <c r="F24" s="519">
        <v>5.8000000000000003E-2</v>
      </c>
      <c r="G24" s="551"/>
      <c r="H24" s="1050"/>
      <c r="L24" s="478"/>
      <c r="M24" s="476"/>
    </row>
    <row r="25" spans="1:14" s="552" customFormat="1">
      <c r="A25" s="493"/>
      <c r="B25" s="520" t="s">
        <v>371</v>
      </c>
      <c r="C25" s="519">
        <v>0.186</v>
      </c>
      <c r="D25" s="515" t="s">
        <v>651</v>
      </c>
      <c r="E25" s="516" t="s">
        <v>651</v>
      </c>
      <c r="F25" s="519">
        <v>0.186</v>
      </c>
      <c r="G25" s="517"/>
      <c r="H25" s="1051"/>
      <c r="L25" s="478"/>
      <c r="M25" s="476"/>
    </row>
    <row r="26" spans="1:14" s="518" customFormat="1">
      <c r="A26" s="493"/>
      <c r="B26" s="494" t="s">
        <v>372</v>
      </c>
      <c r="C26" s="519">
        <v>1</v>
      </c>
      <c r="D26" s="515" t="s">
        <v>8</v>
      </c>
      <c r="E26" s="516" t="s">
        <v>214</v>
      </c>
      <c r="F26" s="519">
        <v>2</v>
      </c>
      <c r="H26" s="1049"/>
      <c r="L26" s="481"/>
      <c r="M26" s="477"/>
    </row>
    <row r="27" spans="1:14" s="518" customFormat="1">
      <c r="A27" s="493"/>
      <c r="B27" s="494" t="s">
        <v>373</v>
      </c>
      <c r="C27" s="519">
        <v>1</v>
      </c>
      <c r="D27" s="515" t="s">
        <v>8</v>
      </c>
      <c r="E27" s="516" t="s">
        <v>214</v>
      </c>
      <c r="F27" s="519">
        <v>1</v>
      </c>
      <c r="H27" s="1049"/>
      <c r="L27" s="481"/>
      <c r="M27" s="477"/>
    </row>
    <row r="28" spans="1:14" s="518" customFormat="1">
      <c r="A28" s="493"/>
      <c r="B28" s="494" t="s">
        <v>374</v>
      </c>
      <c r="C28" s="519">
        <v>0</v>
      </c>
      <c r="D28" s="515" t="s">
        <v>5</v>
      </c>
      <c r="E28" s="516" t="s">
        <v>5</v>
      </c>
      <c r="F28" s="519">
        <v>0</v>
      </c>
      <c r="H28" s="1049"/>
      <c r="L28" s="481"/>
      <c r="M28" s="477"/>
    </row>
    <row r="29" spans="1:14" s="518" customFormat="1">
      <c r="A29" s="493"/>
      <c r="B29" s="494" t="s">
        <v>375</v>
      </c>
      <c r="C29" s="519">
        <v>1</v>
      </c>
      <c r="D29" s="515" t="s">
        <v>214</v>
      </c>
      <c r="E29" s="516" t="s">
        <v>214</v>
      </c>
      <c r="F29" s="519">
        <v>1</v>
      </c>
      <c r="H29" s="1049"/>
      <c r="L29" s="481"/>
      <c r="M29" s="477"/>
    </row>
    <row r="30" spans="1:14" s="518" customFormat="1">
      <c r="A30" s="493"/>
      <c r="B30" s="494" t="s">
        <v>376</v>
      </c>
      <c r="C30" s="519">
        <v>0.31</v>
      </c>
      <c r="D30" s="515" t="s">
        <v>651</v>
      </c>
      <c r="E30" s="516" t="s">
        <v>651</v>
      </c>
      <c r="F30" s="519">
        <v>0.31</v>
      </c>
      <c r="H30" s="1049"/>
      <c r="L30" s="481"/>
      <c r="M30" s="477"/>
    </row>
    <row r="31" spans="1:14" s="518" customFormat="1">
      <c r="A31" s="493"/>
      <c r="B31" s="494"/>
      <c r="C31" s="519"/>
      <c r="D31" s="515"/>
      <c r="E31" s="516"/>
      <c r="F31" s="519"/>
      <c r="H31" s="1049"/>
      <c r="L31" s="481"/>
      <c r="M31" s="477"/>
    </row>
    <row r="32" spans="1:14" s="525" customFormat="1" ht="38.25">
      <c r="A32" s="521" t="s">
        <v>360</v>
      </c>
      <c r="B32" s="522" t="s">
        <v>377</v>
      </c>
      <c r="C32" s="522"/>
      <c r="D32" s="522"/>
      <c r="E32" s="523" t="s">
        <v>378</v>
      </c>
      <c r="F32" s="524">
        <v>9</v>
      </c>
      <c r="H32" s="1048"/>
      <c r="J32" s="510">
        <f>F32*H32</f>
        <v>0</v>
      </c>
      <c r="K32" s="510">
        <f>J32*0.5</f>
        <v>0</v>
      </c>
      <c r="L32" s="480">
        <f>J32*0.5</f>
        <v>0</v>
      </c>
      <c r="M32" s="479"/>
      <c r="N32" s="560"/>
    </row>
    <row r="33" spans="1:15" s="518" customFormat="1">
      <c r="A33" s="493"/>
      <c r="B33" s="494"/>
      <c r="C33" s="519"/>
      <c r="D33" s="515"/>
      <c r="E33" s="516"/>
      <c r="F33" s="519"/>
      <c r="H33" s="1049"/>
      <c r="L33" s="481"/>
      <c r="M33" s="477"/>
    </row>
    <row r="34" spans="1:15" ht="76.5">
      <c r="A34" s="511" t="s">
        <v>362</v>
      </c>
      <c r="B34" s="526" t="s">
        <v>379</v>
      </c>
      <c r="E34" s="507" t="s">
        <v>5</v>
      </c>
      <c r="F34" s="508">
        <v>7</v>
      </c>
      <c r="G34" s="492">
        <v>2500</v>
      </c>
      <c r="H34" s="1048"/>
      <c r="J34" s="510">
        <f>F34*H34</f>
        <v>0</v>
      </c>
      <c r="K34" s="510">
        <f>J34*0.5</f>
        <v>0</v>
      </c>
      <c r="L34" s="480">
        <f>J34*0.5</f>
        <v>0</v>
      </c>
      <c r="M34" s="479"/>
      <c r="N34" s="558"/>
    </row>
    <row r="35" spans="1:15">
      <c r="B35" s="526"/>
      <c r="H35" s="1048"/>
      <c r="L35" s="480"/>
      <c r="M35" s="479"/>
    </row>
    <row r="36" spans="1:15" s="525" customFormat="1" ht="51">
      <c r="A36" s="521" t="s">
        <v>380</v>
      </c>
      <c r="B36" s="527" t="s">
        <v>381</v>
      </c>
      <c r="C36" s="522"/>
      <c r="D36" s="522"/>
      <c r="E36" s="523" t="s">
        <v>8</v>
      </c>
      <c r="F36" s="524">
        <v>10</v>
      </c>
      <c r="H36" s="1048"/>
      <c r="J36" s="510">
        <f>F36*H36</f>
        <v>0</v>
      </c>
      <c r="K36" s="510"/>
      <c r="L36" s="480"/>
      <c r="M36" s="479">
        <f>J36</f>
        <v>0</v>
      </c>
      <c r="N36" s="560"/>
    </row>
    <row r="37" spans="1:15">
      <c r="B37" s="526"/>
      <c r="H37" s="1048"/>
      <c r="L37" s="480"/>
      <c r="M37" s="479"/>
    </row>
    <row r="38" spans="1:15">
      <c r="A38" s="511" t="s">
        <v>382</v>
      </c>
      <c r="B38" s="495" t="s">
        <v>383</v>
      </c>
      <c r="E38" s="507" t="s">
        <v>3</v>
      </c>
      <c r="F38" s="508">
        <v>1</v>
      </c>
      <c r="H38" s="1052"/>
      <c r="J38" s="510">
        <f>H38*0.05</f>
        <v>0</v>
      </c>
      <c r="K38" s="510">
        <f>J38*0.5</f>
        <v>0</v>
      </c>
      <c r="L38" s="480">
        <f>J38*0.5</f>
        <v>0</v>
      </c>
      <c r="M38" s="479"/>
    </row>
    <row r="39" spans="1:15">
      <c r="H39" s="528"/>
      <c r="L39" s="480"/>
      <c r="M39" s="479"/>
    </row>
    <row r="40" spans="1:15">
      <c r="B40" s="512" t="s">
        <v>364</v>
      </c>
      <c r="C40" s="512"/>
      <c r="D40" s="512"/>
      <c r="H40" s="528"/>
      <c r="J40" s="513">
        <f>SUM(J20:J39)</f>
        <v>0</v>
      </c>
      <c r="K40" s="513">
        <f>SUM(K20:K39)</f>
        <v>0</v>
      </c>
      <c r="L40" s="482">
        <f>SUM(L20:L39)</f>
        <v>0</v>
      </c>
      <c r="M40" s="483">
        <f>SUM(M20:M39)</f>
        <v>0</v>
      </c>
      <c r="O40" s="561"/>
    </row>
    <row r="41" spans="1:15">
      <c r="A41" s="542" t="s">
        <v>384</v>
      </c>
      <c r="B41" s="531" t="s">
        <v>385</v>
      </c>
      <c r="C41" s="531"/>
      <c r="D41" s="531"/>
      <c r="L41" s="480"/>
      <c r="M41" s="479"/>
    </row>
    <row r="42" spans="1:15">
      <c r="A42" s="529" t="s">
        <v>352</v>
      </c>
      <c r="B42" s="512" t="s">
        <v>353</v>
      </c>
      <c r="C42" s="512"/>
      <c r="D42" s="512"/>
      <c r="E42" s="532" t="s">
        <v>354</v>
      </c>
      <c r="F42" s="533" t="s">
        <v>355</v>
      </c>
      <c r="G42" s="496"/>
      <c r="H42" s="534" t="s">
        <v>356</v>
      </c>
      <c r="I42" s="496"/>
      <c r="J42" s="550" t="s">
        <v>357</v>
      </c>
      <c r="K42" s="550"/>
      <c r="L42" s="484"/>
      <c r="M42" s="485"/>
    </row>
    <row r="43" spans="1:15">
      <c r="A43" s="529"/>
      <c r="B43" s="512"/>
      <c r="C43" s="512"/>
      <c r="D43" s="512"/>
      <c r="E43" s="532"/>
      <c r="F43" s="533"/>
      <c r="G43" s="496"/>
      <c r="H43" s="534"/>
      <c r="I43" s="496"/>
      <c r="J43" s="550"/>
      <c r="K43" s="550"/>
      <c r="L43" s="484"/>
      <c r="M43" s="485"/>
    </row>
    <row r="44" spans="1:15">
      <c r="A44" s="529" t="s">
        <v>30</v>
      </c>
      <c r="B44" s="512" t="s">
        <v>386</v>
      </c>
      <c r="C44" s="512"/>
      <c r="D44" s="512"/>
      <c r="L44" s="480"/>
      <c r="M44" s="479"/>
    </row>
    <row r="45" spans="1:15">
      <c r="L45" s="480"/>
      <c r="M45" s="479"/>
    </row>
    <row r="46" spans="1:15">
      <c r="A46" s="511" t="s">
        <v>358</v>
      </c>
      <c r="B46" s="495" t="s">
        <v>387</v>
      </c>
      <c r="H46" s="528"/>
      <c r="L46" s="480"/>
      <c r="M46" s="479"/>
    </row>
    <row r="47" spans="1:15" ht="293.25">
      <c r="B47" s="553" t="s">
        <v>652</v>
      </c>
      <c r="H47" s="528"/>
      <c r="L47" s="480"/>
      <c r="M47" s="479"/>
    </row>
    <row r="48" spans="1:15" ht="25.5">
      <c r="B48" s="527" t="s">
        <v>388</v>
      </c>
      <c r="E48" s="507" t="s">
        <v>378</v>
      </c>
      <c r="F48" s="508">
        <v>1</v>
      </c>
      <c r="H48" s="1053"/>
      <c r="J48" s="510">
        <f>F48*H48</f>
        <v>0</v>
      </c>
      <c r="K48" s="510">
        <f>J48</f>
        <v>0</v>
      </c>
      <c r="L48" s="480"/>
      <c r="M48" s="479"/>
    </row>
    <row r="49" spans="1:13">
      <c r="B49" s="527"/>
      <c r="H49" s="1053"/>
      <c r="L49" s="480"/>
      <c r="M49" s="479"/>
    </row>
    <row r="50" spans="1:13">
      <c r="A50" s="511" t="s">
        <v>360</v>
      </c>
      <c r="B50" s="495" t="s">
        <v>389</v>
      </c>
      <c r="H50" s="1053"/>
      <c r="L50" s="480"/>
      <c r="M50" s="479"/>
    </row>
    <row r="51" spans="1:13" ht="344.25">
      <c r="B51" s="553" t="s">
        <v>653</v>
      </c>
      <c r="H51" s="1053"/>
      <c r="L51" s="480"/>
      <c r="M51" s="479"/>
    </row>
    <row r="52" spans="1:13" ht="25.5">
      <c r="B52" s="527" t="s">
        <v>390</v>
      </c>
      <c r="E52" s="507" t="s">
        <v>378</v>
      </c>
      <c r="F52" s="508">
        <v>8</v>
      </c>
      <c r="H52" s="1053"/>
      <c r="J52" s="510">
        <f>F52*H52</f>
        <v>0</v>
      </c>
      <c r="K52" s="510">
        <f>J52</f>
        <v>0</v>
      </c>
      <c r="L52" s="480"/>
      <c r="M52" s="479"/>
    </row>
    <row r="53" spans="1:13">
      <c r="B53" s="527"/>
      <c r="H53" s="528"/>
      <c r="L53" s="480"/>
      <c r="M53" s="479"/>
    </row>
    <row r="54" spans="1:13">
      <c r="A54" s="529"/>
      <c r="B54" s="512" t="s">
        <v>364</v>
      </c>
      <c r="C54" s="512"/>
      <c r="D54" s="512"/>
      <c r="H54" s="528"/>
      <c r="J54" s="550">
        <f>SUM(J47:J53)</f>
        <v>0</v>
      </c>
      <c r="K54" s="550">
        <f>SUM(K48:K53)</f>
        <v>0</v>
      </c>
      <c r="L54" s="482"/>
      <c r="M54" s="483"/>
    </row>
    <row r="55" spans="1:13">
      <c r="A55" s="542"/>
      <c r="B55" s="531"/>
      <c r="C55" s="531"/>
      <c r="D55" s="531"/>
      <c r="H55" s="528"/>
      <c r="L55" s="480"/>
      <c r="M55" s="479"/>
    </row>
    <row r="56" spans="1:13">
      <c r="A56" s="529" t="s">
        <v>59</v>
      </c>
      <c r="B56" s="512" t="s">
        <v>391</v>
      </c>
      <c r="C56" s="512"/>
      <c r="D56" s="512"/>
      <c r="H56" s="528"/>
      <c r="L56" s="480"/>
      <c r="M56" s="479"/>
    </row>
    <row r="57" spans="1:13">
      <c r="H57" s="528"/>
      <c r="L57" s="480"/>
      <c r="M57" s="479"/>
    </row>
    <row r="58" spans="1:13" ht="89.25">
      <c r="A58" s="511" t="s">
        <v>358</v>
      </c>
      <c r="B58" s="530" t="s">
        <v>392</v>
      </c>
      <c r="E58" s="507" t="s">
        <v>378</v>
      </c>
      <c r="F58" s="508">
        <v>9</v>
      </c>
      <c r="H58" s="1053"/>
      <c r="J58" s="510">
        <f>F58*H58</f>
        <v>0</v>
      </c>
      <c r="K58" s="510">
        <f>J58</f>
        <v>0</v>
      </c>
      <c r="L58" s="480"/>
      <c r="M58" s="479"/>
    </row>
    <row r="59" spans="1:13">
      <c r="H59" s="1053"/>
      <c r="L59" s="480"/>
      <c r="M59" s="479"/>
    </row>
    <row r="60" spans="1:13" ht="25.5">
      <c r="A60" s="511" t="s">
        <v>360</v>
      </c>
      <c r="B60" s="530" t="s">
        <v>393</v>
      </c>
      <c r="E60" s="507" t="s">
        <v>378</v>
      </c>
      <c r="F60" s="508">
        <v>9</v>
      </c>
      <c r="H60" s="1053"/>
      <c r="J60" s="510">
        <f>F60*H60</f>
        <v>0</v>
      </c>
      <c r="K60" s="510">
        <f>J60</f>
        <v>0</v>
      </c>
      <c r="L60" s="480"/>
      <c r="M60" s="479"/>
    </row>
    <row r="61" spans="1:13">
      <c r="B61" s="554"/>
      <c r="C61" s="554"/>
      <c r="D61" s="554"/>
      <c r="H61" s="1053"/>
      <c r="L61" s="480"/>
      <c r="M61" s="479"/>
    </row>
    <row r="62" spans="1:13" ht="25.5">
      <c r="A62" s="511" t="s">
        <v>362</v>
      </c>
      <c r="B62" s="554" t="s">
        <v>394</v>
      </c>
      <c r="C62" s="554"/>
      <c r="D62" s="554"/>
      <c r="E62" s="507" t="s">
        <v>378</v>
      </c>
      <c r="F62" s="508">
        <v>9</v>
      </c>
      <c r="H62" s="1053"/>
      <c r="J62" s="510">
        <f>F62*H62</f>
        <v>0</v>
      </c>
      <c r="K62" s="510">
        <f>J62</f>
        <v>0</v>
      </c>
      <c r="L62" s="480"/>
      <c r="M62" s="479"/>
    </row>
    <row r="63" spans="1:13">
      <c r="B63" s="554"/>
      <c r="C63" s="554"/>
      <c r="D63" s="554"/>
      <c r="H63" s="1053"/>
      <c r="L63" s="480"/>
      <c r="M63" s="479"/>
    </row>
    <row r="64" spans="1:13" ht="25.5">
      <c r="A64" s="511" t="s">
        <v>380</v>
      </c>
      <c r="B64" s="554" t="s">
        <v>395</v>
      </c>
      <c r="C64" s="554"/>
      <c r="D64" s="554"/>
      <c r="E64" s="507" t="s">
        <v>378</v>
      </c>
      <c r="F64" s="508">
        <v>9</v>
      </c>
      <c r="H64" s="1053"/>
      <c r="J64" s="510">
        <f>F64*H64</f>
        <v>0</v>
      </c>
      <c r="K64" s="510">
        <f>J64</f>
        <v>0</v>
      </c>
      <c r="L64" s="480"/>
      <c r="M64" s="479"/>
    </row>
    <row r="65" spans="1:15">
      <c r="B65" s="554"/>
      <c r="C65" s="554"/>
      <c r="D65" s="554"/>
      <c r="H65" s="528"/>
      <c r="L65" s="480"/>
      <c r="M65" s="479"/>
    </row>
    <row r="66" spans="1:15">
      <c r="B66" s="554"/>
      <c r="C66" s="554"/>
      <c r="D66" s="554"/>
      <c r="H66" s="528"/>
      <c r="L66" s="480"/>
      <c r="M66" s="479"/>
    </row>
    <row r="67" spans="1:15">
      <c r="B67" s="531" t="s">
        <v>364</v>
      </c>
      <c r="C67" s="531"/>
      <c r="D67" s="531"/>
      <c r="J67" s="513">
        <f>SUM(J58:J65)</f>
        <v>0</v>
      </c>
      <c r="K67" s="513">
        <f>SUM(K58:K66)</f>
        <v>0</v>
      </c>
      <c r="L67" s="482"/>
      <c r="M67" s="483"/>
    </row>
    <row r="68" spans="1:15">
      <c r="L68" s="480"/>
      <c r="M68" s="479"/>
    </row>
    <row r="69" spans="1:15">
      <c r="A69" s="529" t="s">
        <v>62</v>
      </c>
      <c r="B69" s="512" t="s">
        <v>396</v>
      </c>
      <c r="C69" s="512"/>
      <c r="D69" s="512"/>
      <c r="L69" s="480"/>
      <c r="M69" s="479"/>
    </row>
    <row r="70" spans="1:15">
      <c r="L70" s="480"/>
      <c r="M70" s="479"/>
    </row>
    <row r="71" spans="1:15" ht="25.5">
      <c r="A71" s="511" t="s">
        <v>358</v>
      </c>
      <c r="B71" s="495" t="s">
        <v>397</v>
      </c>
      <c r="L71" s="480"/>
      <c r="M71" s="479"/>
    </row>
    <row r="72" spans="1:15">
      <c r="B72" s="495" t="s">
        <v>398</v>
      </c>
      <c r="E72" s="507" t="s">
        <v>214</v>
      </c>
      <c r="F72" s="508">
        <v>270</v>
      </c>
      <c r="H72" s="1048"/>
      <c r="J72" s="510">
        <f>F72*H72</f>
        <v>0</v>
      </c>
      <c r="K72" s="510">
        <f>J72</f>
        <v>0</v>
      </c>
      <c r="L72" s="480"/>
      <c r="M72" s="479"/>
    </row>
    <row r="73" spans="1:15">
      <c r="H73" s="1048"/>
      <c r="L73" s="480"/>
      <c r="M73" s="479"/>
    </row>
    <row r="74" spans="1:15" ht="25.5">
      <c r="A74" s="511" t="s">
        <v>360</v>
      </c>
      <c r="B74" s="495" t="s">
        <v>399</v>
      </c>
      <c r="E74" s="507" t="s">
        <v>3</v>
      </c>
      <c r="F74" s="508">
        <v>1</v>
      </c>
      <c r="H74" s="1048"/>
      <c r="J74" s="510">
        <f>F74*H74</f>
        <v>0</v>
      </c>
      <c r="L74" s="480"/>
      <c r="M74" s="479">
        <f>J74</f>
        <v>0</v>
      </c>
      <c r="N74" s="558"/>
    </row>
    <row r="75" spans="1:15">
      <c r="H75" s="1048"/>
      <c r="L75" s="480"/>
      <c r="M75" s="479"/>
    </row>
    <row r="76" spans="1:15">
      <c r="A76" s="511" t="s">
        <v>362</v>
      </c>
      <c r="B76" s="495" t="s">
        <v>400</v>
      </c>
      <c r="H76" s="1048"/>
      <c r="L76" s="480"/>
      <c r="M76" s="479"/>
    </row>
    <row r="77" spans="1:15">
      <c r="B77" s="495" t="s">
        <v>401</v>
      </c>
      <c r="E77" s="507" t="s">
        <v>378</v>
      </c>
      <c r="F77" s="508">
        <v>9</v>
      </c>
      <c r="H77" s="1048"/>
      <c r="J77" s="510">
        <f>F77*H77</f>
        <v>0</v>
      </c>
      <c r="K77" s="510">
        <f>J77</f>
        <v>0</v>
      </c>
      <c r="L77" s="480"/>
      <c r="M77" s="479"/>
    </row>
    <row r="78" spans="1:15">
      <c r="B78" s="495" t="s">
        <v>402</v>
      </c>
      <c r="E78" s="507" t="s">
        <v>378</v>
      </c>
      <c r="F78" s="508">
        <v>9</v>
      </c>
      <c r="H78" s="1048"/>
      <c r="J78" s="510">
        <f>F78*H78</f>
        <v>0</v>
      </c>
      <c r="K78" s="510">
        <f>J78</f>
        <v>0</v>
      </c>
      <c r="L78" s="480"/>
      <c r="M78" s="479"/>
    </row>
    <row r="79" spans="1:15">
      <c r="L79" s="480"/>
      <c r="M79" s="479"/>
    </row>
    <row r="80" spans="1:15">
      <c r="B80" s="512" t="s">
        <v>364</v>
      </c>
      <c r="C80" s="512"/>
      <c r="D80" s="512"/>
      <c r="J80" s="550">
        <f>SUM(J72:J78)</f>
        <v>0</v>
      </c>
      <c r="K80" s="550">
        <f>SUM(K72:K79)</f>
        <v>0</v>
      </c>
      <c r="L80" s="484"/>
      <c r="M80" s="485">
        <f>SUM(M74:M79)</f>
        <v>0</v>
      </c>
      <c r="O80" s="561"/>
    </row>
    <row r="81" spans="1:14">
      <c r="L81" s="480"/>
      <c r="M81" s="479"/>
    </row>
    <row r="82" spans="1:14">
      <c r="A82" s="529" t="s">
        <v>153</v>
      </c>
      <c r="B82" s="512" t="s">
        <v>403</v>
      </c>
      <c r="C82" s="512"/>
      <c r="D82" s="512"/>
      <c r="L82" s="480"/>
      <c r="M82" s="479"/>
    </row>
    <row r="83" spans="1:14">
      <c r="L83" s="480"/>
      <c r="M83" s="479"/>
    </row>
    <row r="84" spans="1:14" ht="51">
      <c r="A84" s="511" t="s">
        <v>358</v>
      </c>
      <c r="B84" s="495" t="s">
        <v>404</v>
      </c>
      <c r="E84" s="507" t="s">
        <v>214</v>
      </c>
      <c r="F84" s="508">
        <v>280</v>
      </c>
      <c r="H84" s="1048"/>
      <c r="J84" s="510">
        <f>H84*F84</f>
        <v>0</v>
      </c>
      <c r="K84" s="510">
        <f>J84</f>
        <v>0</v>
      </c>
      <c r="L84" s="480"/>
      <c r="M84" s="479"/>
    </row>
    <row r="85" spans="1:14">
      <c r="H85" s="1048"/>
      <c r="L85" s="480"/>
      <c r="M85" s="479"/>
    </row>
    <row r="86" spans="1:14" ht="51">
      <c r="A86" s="511" t="s">
        <v>360</v>
      </c>
      <c r="B86" s="554" t="s">
        <v>405</v>
      </c>
      <c r="C86" s="554"/>
      <c r="D86" s="554"/>
      <c r="E86" s="507" t="s">
        <v>378</v>
      </c>
      <c r="F86" s="508">
        <v>9</v>
      </c>
      <c r="H86" s="1048"/>
      <c r="J86" s="510">
        <f>H86*F86</f>
        <v>0</v>
      </c>
      <c r="K86" s="510">
        <f>J86</f>
        <v>0</v>
      </c>
      <c r="L86" s="480"/>
      <c r="M86" s="479"/>
    </row>
    <row r="87" spans="1:14">
      <c r="B87" s="554"/>
      <c r="C87" s="554"/>
      <c r="D87" s="554"/>
      <c r="H87" s="1048"/>
      <c r="L87" s="480"/>
      <c r="M87" s="479"/>
    </row>
    <row r="88" spans="1:14">
      <c r="A88" s="511" t="s">
        <v>362</v>
      </c>
      <c r="B88" s="495" t="s">
        <v>406</v>
      </c>
      <c r="E88" s="507" t="s">
        <v>378</v>
      </c>
      <c r="F88" s="508">
        <v>10</v>
      </c>
      <c r="H88" s="1048"/>
      <c r="J88" s="510">
        <f>H88*F88</f>
        <v>0</v>
      </c>
      <c r="K88" s="510">
        <f>J88</f>
        <v>0</v>
      </c>
      <c r="L88" s="480"/>
      <c r="M88" s="479"/>
    </row>
    <row r="89" spans="1:14">
      <c r="B89" s="512" t="s">
        <v>364</v>
      </c>
      <c r="C89" s="512"/>
      <c r="D89" s="512"/>
      <c r="J89" s="513">
        <f>SUM(J84:J88)</f>
        <v>0</v>
      </c>
      <c r="K89" s="513">
        <f>SUM(K84:K88)</f>
        <v>0</v>
      </c>
      <c r="L89" s="482"/>
      <c r="M89" s="483"/>
    </row>
    <row r="90" spans="1:14">
      <c r="B90" s="512"/>
      <c r="C90" s="512"/>
      <c r="D90" s="512"/>
      <c r="J90" s="513"/>
      <c r="K90" s="513"/>
      <c r="L90" s="482"/>
      <c r="M90" s="483"/>
    </row>
    <row r="91" spans="1:14">
      <c r="B91" s="512"/>
      <c r="C91" s="512"/>
      <c r="D91" s="512"/>
      <c r="J91" s="513"/>
      <c r="K91" s="513"/>
      <c r="L91" s="482"/>
      <c r="M91" s="483"/>
    </row>
    <row r="92" spans="1:14">
      <c r="A92" s="529" t="s">
        <v>407</v>
      </c>
      <c r="B92" s="512" t="s">
        <v>408</v>
      </c>
      <c r="C92" s="512"/>
      <c r="D92" s="512"/>
      <c r="L92" s="480"/>
      <c r="M92" s="479"/>
    </row>
    <row r="93" spans="1:14">
      <c r="L93" s="480"/>
      <c r="M93" s="479"/>
    </row>
    <row r="94" spans="1:14">
      <c r="A94" s="529" t="s">
        <v>352</v>
      </c>
      <c r="B94" s="512" t="s">
        <v>353</v>
      </c>
      <c r="C94" s="512"/>
      <c r="D94" s="512"/>
      <c r="E94" s="532" t="s">
        <v>354</v>
      </c>
      <c r="F94" s="533" t="s">
        <v>355</v>
      </c>
      <c r="G94" s="496"/>
      <c r="H94" s="534" t="s">
        <v>356</v>
      </c>
      <c r="I94" s="496"/>
      <c r="J94" s="550" t="s">
        <v>357</v>
      </c>
      <c r="K94" s="550"/>
      <c r="L94" s="484"/>
      <c r="M94" s="485"/>
    </row>
    <row r="95" spans="1:14" ht="25.5">
      <c r="A95" s="511" t="s">
        <v>358</v>
      </c>
      <c r="B95" s="495" t="s">
        <v>409</v>
      </c>
      <c r="E95" s="507" t="s">
        <v>3</v>
      </c>
      <c r="F95" s="508">
        <v>1</v>
      </c>
      <c r="H95" s="1048"/>
      <c r="J95" s="510">
        <f>F95*H95</f>
        <v>0</v>
      </c>
      <c r="K95" s="510">
        <f>J95*0.58</f>
        <v>0</v>
      </c>
      <c r="L95" s="480">
        <f>J95*0.38</f>
        <v>0</v>
      </c>
      <c r="M95" s="479">
        <f>J95*0.04</f>
        <v>0</v>
      </c>
      <c r="N95" s="558"/>
    </row>
    <row r="96" spans="1:14">
      <c r="H96" s="1048"/>
      <c r="L96" s="480"/>
      <c r="M96" s="479"/>
    </row>
    <row r="97" spans="1:15" ht="25.5">
      <c r="A97" s="511" t="s">
        <v>360</v>
      </c>
      <c r="B97" s="495" t="s">
        <v>410</v>
      </c>
      <c r="E97" s="507" t="s">
        <v>11</v>
      </c>
      <c r="F97" s="508">
        <v>4</v>
      </c>
      <c r="H97" s="1048"/>
      <c r="J97" s="510">
        <f>F97*H97</f>
        <v>0</v>
      </c>
      <c r="K97" s="510">
        <f>J97*0.58</f>
        <v>0</v>
      </c>
      <c r="L97" s="480">
        <f>J97*0.38</f>
        <v>0</v>
      </c>
      <c r="M97" s="479">
        <f>J97*0.04</f>
        <v>0</v>
      </c>
    </row>
    <row r="98" spans="1:15">
      <c r="H98" s="1048"/>
      <c r="L98" s="480"/>
      <c r="M98" s="479"/>
    </row>
    <row r="99" spans="1:15">
      <c r="A99" s="511" t="s">
        <v>362</v>
      </c>
      <c r="B99" s="495" t="s">
        <v>411</v>
      </c>
      <c r="E99" s="507" t="s">
        <v>3</v>
      </c>
      <c r="F99" s="508">
        <v>1</v>
      </c>
      <c r="H99" s="1048"/>
      <c r="J99" s="510">
        <f>F99*H99</f>
        <v>0</v>
      </c>
      <c r="K99" s="510">
        <f>J99*0.58</f>
        <v>0</v>
      </c>
      <c r="L99" s="480">
        <f>J99*0.38</f>
        <v>0</v>
      </c>
      <c r="M99" s="479">
        <f>J99*0.04</f>
        <v>0</v>
      </c>
    </row>
    <row r="100" spans="1:15">
      <c r="H100" s="1048"/>
      <c r="L100" s="480"/>
      <c r="M100" s="479"/>
    </row>
    <row r="101" spans="1:15">
      <c r="A101" s="511" t="s">
        <v>380</v>
      </c>
      <c r="B101" s="495" t="s">
        <v>412</v>
      </c>
      <c r="E101" s="507" t="s">
        <v>413</v>
      </c>
      <c r="F101" s="508">
        <v>30</v>
      </c>
      <c r="H101" s="1048"/>
      <c r="J101" s="510">
        <f>F101*H101</f>
        <v>0</v>
      </c>
      <c r="K101" s="510">
        <f>J101*0.58</f>
        <v>0</v>
      </c>
      <c r="L101" s="480">
        <f>J101*0.38</f>
        <v>0</v>
      </c>
      <c r="M101" s="479">
        <f>J101*0.04</f>
        <v>0</v>
      </c>
    </row>
    <row r="102" spans="1:15">
      <c r="H102" s="1048"/>
      <c r="L102" s="480"/>
      <c r="M102" s="479"/>
    </row>
    <row r="103" spans="1:15">
      <c r="B103" s="512" t="s">
        <v>364</v>
      </c>
      <c r="C103" s="512"/>
      <c r="D103" s="512"/>
      <c r="J103" s="550">
        <f>SUM(J95:J101)</f>
        <v>0</v>
      </c>
      <c r="K103" s="550">
        <f>SUM(K95:K102)</f>
        <v>0</v>
      </c>
      <c r="L103" s="484">
        <f>SUM(L95:L102)</f>
        <v>0</v>
      </c>
      <c r="M103" s="485">
        <f>SUM(M95:M102)</f>
        <v>0</v>
      </c>
      <c r="O103" s="561"/>
    </row>
    <row r="104" spans="1:15">
      <c r="L104" s="480"/>
      <c r="M104" s="479"/>
    </row>
    <row r="105" spans="1:15">
      <c r="A105" s="529" t="s">
        <v>414</v>
      </c>
      <c r="B105" s="512" t="s">
        <v>257</v>
      </c>
      <c r="C105" s="512"/>
      <c r="D105" s="512"/>
      <c r="L105" s="480"/>
      <c r="M105" s="479"/>
    </row>
    <row r="106" spans="1:15">
      <c r="A106" s="529" t="s">
        <v>352</v>
      </c>
      <c r="B106" s="512" t="s">
        <v>353</v>
      </c>
      <c r="C106" s="512"/>
      <c r="D106" s="512"/>
      <c r="E106" s="532" t="s">
        <v>354</v>
      </c>
      <c r="F106" s="533" t="s">
        <v>355</v>
      </c>
      <c r="G106" s="496"/>
      <c r="H106" s="534" t="s">
        <v>356</v>
      </c>
      <c r="I106" s="496"/>
      <c r="J106" s="550" t="s">
        <v>357</v>
      </c>
      <c r="K106" s="550"/>
      <c r="L106" s="484"/>
      <c r="M106" s="485"/>
    </row>
    <row r="107" spans="1:15">
      <c r="A107" s="529"/>
      <c r="B107" s="512"/>
      <c r="C107" s="512"/>
      <c r="D107" s="512"/>
      <c r="E107" s="532"/>
      <c r="F107" s="533"/>
      <c r="G107" s="496"/>
      <c r="H107" s="534"/>
      <c r="I107" s="496"/>
      <c r="J107" s="550"/>
      <c r="K107" s="550"/>
      <c r="L107" s="484"/>
      <c r="M107" s="485"/>
    </row>
    <row r="108" spans="1:15">
      <c r="A108" s="511" t="s">
        <v>358</v>
      </c>
      <c r="B108" s="495" t="s">
        <v>415</v>
      </c>
      <c r="E108" s="507" t="s">
        <v>214</v>
      </c>
      <c r="F108" s="508">
        <v>250</v>
      </c>
      <c r="G108" s="492">
        <v>25000</v>
      </c>
      <c r="H108" s="1048"/>
      <c r="J108" s="510">
        <f>F108*H108</f>
        <v>0</v>
      </c>
      <c r="K108" s="510">
        <f>J108*0.58</f>
        <v>0</v>
      </c>
      <c r="L108" s="480">
        <f>J108*0.38</f>
        <v>0</v>
      </c>
      <c r="M108" s="479">
        <f>J108*0.04</f>
        <v>0</v>
      </c>
      <c r="N108" s="558"/>
    </row>
    <row r="109" spans="1:15">
      <c r="H109" s="1048"/>
      <c r="L109" s="480"/>
      <c r="M109" s="479"/>
    </row>
    <row r="110" spans="1:15" ht="25.5">
      <c r="A110" s="511" t="s">
        <v>360</v>
      </c>
      <c r="B110" s="495" t="s">
        <v>416</v>
      </c>
      <c r="E110" s="507" t="s">
        <v>3</v>
      </c>
      <c r="F110" s="508">
        <v>1</v>
      </c>
      <c r="G110" s="492">
        <v>33000</v>
      </c>
      <c r="H110" s="1048"/>
      <c r="J110" s="510">
        <f>F110*H110</f>
        <v>0</v>
      </c>
      <c r="K110" s="510">
        <f>J110*0.58</f>
        <v>0</v>
      </c>
      <c r="L110" s="480">
        <f>J110*0.38</f>
        <v>0</v>
      </c>
      <c r="M110" s="479">
        <f>J110*0.04</f>
        <v>0</v>
      </c>
    </row>
    <row r="111" spans="1:15">
      <c r="H111" s="1048"/>
      <c r="L111" s="480"/>
      <c r="M111" s="479"/>
    </row>
    <row r="112" spans="1:15">
      <c r="A112" s="511" t="s">
        <v>362</v>
      </c>
      <c r="B112" s="495" t="s">
        <v>417</v>
      </c>
      <c r="E112" s="507" t="s">
        <v>3</v>
      </c>
      <c r="F112" s="508">
        <v>1</v>
      </c>
      <c r="G112" s="492">
        <f>1200*8</f>
        <v>9600</v>
      </c>
      <c r="H112" s="1048"/>
      <c r="J112" s="510">
        <f>F112*H112</f>
        <v>0</v>
      </c>
      <c r="K112" s="510">
        <f>J112*0.58</f>
        <v>0</v>
      </c>
      <c r="L112" s="480">
        <f>J112*0.38</f>
        <v>0</v>
      </c>
      <c r="M112" s="479">
        <f>J112*0.04</f>
        <v>0</v>
      </c>
    </row>
    <row r="113" spans="1:15">
      <c r="B113" s="495" t="s">
        <v>418</v>
      </c>
      <c r="H113" s="1048"/>
      <c r="L113" s="480"/>
      <c r="M113" s="479"/>
    </row>
    <row r="114" spans="1:15" s="496" customFormat="1">
      <c r="A114" s="511"/>
      <c r="B114" s="495" t="s">
        <v>419</v>
      </c>
      <c r="C114" s="495"/>
      <c r="D114" s="495"/>
      <c r="E114" s="507"/>
      <c r="F114" s="508"/>
      <c r="G114" s="492"/>
      <c r="H114" s="1048"/>
      <c r="I114" s="492"/>
      <c r="J114" s="510"/>
      <c r="K114" s="510"/>
      <c r="L114" s="480"/>
      <c r="M114" s="479"/>
    </row>
    <row r="115" spans="1:15">
      <c r="H115" s="1048"/>
      <c r="L115" s="480"/>
      <c r="M115" s="479"/>
    </row>
    <row r="116" spans="1:15">
      <c r="A116" s="511" t="s">
        <v>380</v>
      </c>
      <c r="B116" s="495" t="s">
        <v>420</v>
      </c>
      <c r="E116" s="507" t="s">
        <v>24</v>
      </c>
      <c r="F116" s="508">
        <v>8</v>
      </c>
      <c r="G116" s="492">
        <f>1200*8</f>
        <v>9600</v>
      </c>
      <c r="H116" s="1048"/>
      <c r="J116" s="510">
        <f>F116*H116</f>
        <v>0</v>
      </c>
      <c r="K116" s="510">
        <f>J116*0.58</f>
        <v>0</v>
      </c>
      <c r="L116" s="480">
        <f>J116*0.38</f>
        <v>0</v>
      </c>
      <c r="M116" s="479">
        <f>J116*0.04</f>
        <v>0</v>
      </c>
    </row>
    <row r="117" spans="1:15">
      <c r="L117" s="480"/>
      <c r="M117" s="479"/>
    </row>
    <row r="118" spans="1:15">
      <c r="B118" s="512" t="s">
        <v>364</v>
      </c>
      <c r="C118" s="512"/>
      <c r="D118" s="512"/>
      <c r="J118" s="550">
        <f>SUM(J108:J116)</f>
        <v>0</v>
      </c>
      <c r="K118" s="550">
        <f>SUM(K108:K117)</f>
        <v>0</v>
      </c>
      <c r="L118" s="484">
        <f>SUM(L108:L117)</f>
        <v>0</v>
      </c>
      <c r="M118" s="485">
        <f>SUM(M108:M116)</f>
        <v>0</v>
      </c>
      <c r="O118" s="561"/>
    </row>
    <row r="119" spans="1:15">
      <c r="B119" s="512"/>
      <c r="C119" s="512"/>
      <c r="D119" s="512"/>
      <c r="L119" s="480"/>
      <c r="M119" s="479"/>
    </row>
    <row r="120" spans="1:15">
      <c r="L120" s="480"/>
      <c r="M120" s="479"/>
    </row>
    <row r="121" spans="1:15">
      <c r="L121" s="480"/>
      <c r="M121" s="479"/>
    </row>
    <row r="122" spans="1:15">
      <c r="L122" s="480"/>
      <c r="M122" s="479"/>
    </row>
    <row r="123" spans="1:15">
      <c r="J123" s="513"/>
      <c r="K123" s="513"/>
      <c r="L123" s="482"/>
      <c r="M123" s="483"/>
    </row>
    <row r="124" spans="1:15">
      <c r="B124" s="512" t="s">
        <v>57</v>
      </c>
      <c r="C124" s="512"/>
      <c r="D124" s="512"/>
      <c r="J124" s="513"/>
      <c r="K124" s="513"/>
      <c r="L124" s="482"/>
      <c r="M124" s="483"/>
    </row>
    <row r="125" spans="1:15">
      <c r="J125" s="513"/>
      <c r="K125" s="513"/>
      <c r="L125" s="482"/>
      <c r="M125" s="483"/>
    </row>
    <row r="126" spans="1:15">
      <c r="A126" s="529" t="s">
        <v>350</v>
      </c>
      <c r="B126" s="512" t="s">
        <v>254</v>
      </c>
      <c r="C126" s="512"/>
      <c r="D126" s="512"/>
      <c r="E126" s="532"/>
      <c r="F126" s="533"/>
      <c r="G126" s="496"/>
      <c r="H126" s="534"/>
      <c r="I126" s="496"/>
      <c r="J126" s="513">
        <f>J15</f>
        <v>0</v>
      </c>
      <c r="K126" s="513">
        <f>K15</f>
        <v>0</v>
      </c>
      <c r="L126" s="482">
        <f>L15</f>
        <v>0</v>
      </c>
      <c r="M126" s="483">
        <f>M15</f>
        <v>0</v>
      </c>
      <c r="O126" s="561"/>
    </row>
    <row r="127" spans="1:15">
      <c r="J127" s="513"/>
      <c r="K127" s="513"/>
      <c r="L127" s="482"/>
      <c r="M127" s="483"/>
    </row>
    <row r="128" spans="1:15">
      <c r="A128" s="529" t="s">
        <v>365</v>
      </c>
      <c r="B128" s="512" t="s">
        <v>1</v>
      </c>
      <c r="C128" s="512"/>
      <c r="D128" s="512"/>
      <c r="E128" s="532"/>
      <c r="F128" s="533"/>
      <c r="G128" s="496"/>
      <c r="H128" s="534"/>
      <c r="I128" s="496"/>
      <c r="J128" s="513">
        <f>J40</f>
        <v>0</v>
      </c>
      <c r="K128" s="513">
        <f>K40</f>
        <v>0</v>
      </c>
      <c r="L128" s="482">
        <f>L40</f>
        <v>0</v>
      </c>
      <c r="M128" s="483">
        <f>M40</f>
        <v>0</v>
      </c>
      <c r="O128" s="561"/>
    </row>
    <row r="129" spans="1:15">
      <c r="J129" s="513"/>
      <c r="K129" s="513"/>
      <c r="L129" s="482"/>
      <c r="M129" s="483"/>
    </row>
    <row r="130" spans="1:15" s="496" customFormat="1">
      <c r="A130" s="529" t="s">
        <v>384</v>
      </c>
      <c r="B130" s="512" t="s">
        <v>385</v>
      </c>
      <c r="C130" s="512"/>
      <c r="D130" s="512"/>
      <c r="E130" s="532"/>
      <c r="F130" s="533"/>
      <c r="H130" s="534"/>
      <c r="J130" s="513"/>
      <c r="K130" s="513"/>
      <c r="L130" s="482"/>
      <c r="M130" s="483"/>
    </row>
    <row r="131" spans="1:15">
      <c r="J131" s="513"/>
      <c r="K131" s="513"/>
      <c r="L131" s="482"/>
      <c r="M131" s="483"/>
    </row>
    <row r="132" spans="1:15" s="496" customFormat="1">
      <c r="A132" s="511" t="s">
        <v>30</v>
      </c>
      <c r="B132" s="495" t="s">
        <v>386</v>
      </c>
      <c r="C132" s="495"/>
      <c r="D132" s="495"/>
      <c r="E132" s="507"/>
      <c r="F132" s="508"/>
      <c r="G132" s="492"/>
      <c r="H132" s="509"/>
      <c r="I132" s="492"/>
      <c r="J132" s="513">
        <f>J54</f>
        <v>0</v>
      </c>
      <c r="K132" s="513">
        <f>$K$54</f>
        <v>0</v>
      </c>
      <c r="L132" s="482"/>
      <c r="M132" s="483"/>
      <c r="O132" s="561"/>
    </row>
    <row r="133" spans="1:15" s="496" customFormat="1">
      <c r="A133" s="511" t="s">
        <v>59</v>
      </c>
      <c r="B133" s="495" t="s">
        <v>391</v>
      </c>
      <c r="C133" s="495"/>
      <c r="D133" s="495"/>
      <c r="E133" s="507"/>
      <c r="F133" s="508"/>
      <c r="G133" s="492"/>
      <c r="H133" s="509"/>
      <c r="I133" s="492"/>
      <c r="J133" s="513">
        <f>J67</f>
        <v>0</v>
      </c>
      <c r="K133" s="513">
        <f>$K$67</f>
        <v>0</v>
      </c>
      <c r="L133" s="482"/>
      <c r="M133" s="483"/>
      <c r="O133" s="561"/>
    </row>
    <row r="134" spans="1:15" s="496" customFormat="1">
      <c r="A134" s="511" t="s">
        <v>62</v>
      </c>
      <c r="B134" s="495" t="s">
        <v>396</v>
      </c>
      <c r="C134" s="495"/>
      <c r="D134" s="495"/>
      <c r="E134" s="507"/>
      <c r="F134" s="508"/>
      <c r="G134" s="492"/>
      <c r="H134" s="509"/>
      <c r="I134" s="492"/>
      <c r="J134" s="513">
        <f>J80</f>
        <v>0</v>
      </c>
      <c r="K134" s="513">
        <f>$K$80</f>
        <v>0</v>
      </c>
      <c r="L134" s="482"/>
      <c r="M134" s="483">
        <f>$M$80</f>
        <v>0</v>
      </c>
      <c r="O134" s="561"/>
    </row>
    <row r="135" spans="1:15" s="496" customFormat="1">
      <c r="A135" s="511" t="s">
        <v>219</v>
      </c>
      <c r="B135" s="495" t="s">
        <v>403</v>
      </c>
      <c r="C135" s="495"/>
      <c r="D135" s="495"/>
      <c r="E135" s="507"/>
      <c r="F135" s="508"/>
      <c r="G135" s="492"/>
      <c r="H135" s="509"/>
      <c r="I135" s="492"/>
      <c r="J135" s="513">
        <f>J89</f>
        <v>0</v>
      </c>
      <c r="K135" s="513">
        <f>$K$89</f>
        <v>0</v>
      </c>
      <c r="L135" s="482"/>
      <c r="M135" s="483"/>
      <c r="O135" s="561"/>
    </row>
    <row r="136" spans="1:15" s="496" customFormat="1">
      <c r="A136" s="511"/>
      <c r="B136" s="495"/>
      <c r="C136" s="495"/>
      <c r="D136" s="495"/>
      <c r="E136" s="507"/>
      <c r="F136" s="508"/>
      <c r="G136" s="492"/>
      <c r="H136" s="509"/>
      <c r="I136" s="492"/>
      <c r="J136" s="513"/>
      <c r="K136" s="513"/>
      <c r="L136" s="482"/>
      <c r="M136" s="483"/>
    </row>
    <row r="137" spans="1:15" s="496" customFormat="1">
      <c r="A137" s="529" t="s">
        <v>407</v>
      </c>
      <c r="B137" s="512" t="s">
        <v>408</v>
      </c>
      <c r="C137" s="512"/>
      <c r="D137" s="512"/>
      <c r="E137" s="532"/>
      <c r="F137" s="533"/>
      <c r="H137" s="534"/>
      <c r="J137" s="513">
        <f>J103</f>
        <v>0</v>
      </c>
      <c r="K137" s="513">
        <f>$K$103</f>
        <v>0</v>
      </c>
      <c r="L137" s="482">
        <f>$L$103</f>
        <v>0</v>
      </c>
      <c r="M137" s="483">
        <f>$M$103</f>
        <v>0</v>
      </c>
      <c r="O137" s="561"/>
    </row>
    <row r="138" spans="1:15" s="496" customFormat="1">
      <c r="A138" s="511"/>
      <c r="B138" s="495"/>
      <c r="C138" s="495"/>
      <c r="D138" s="495"/>
      <c r="E138" s="507"/>
      <c r="F138" s="508"/>
      <c r="G138" s="492"/>
      <c r="H138" s="509"/>
      <c r="I138" s="492"/>
      <c r="J138" s="513"/>
      <c r="K138" s="513"/>
      <c r="L138" s="482"/>
      <c r="M138" s="483"/>
    </row>
    <row r="139" spans="1:15" s="496" customFormat="1">
      <c r="A139" s="529" t="s">
        <v>414</v>
      </c>
      <c r="B139" s="512" t="s">
        <v>257</v>
      </c>
      <c r="C139" s="512"/>
      <c r="D139" s="512"/>
      <c r="E139" s="532"/>
      <c r="F139" s="533"/>
      <c r="H139" s="534"/>
      <c r="J139" s="513">
        <f>J118</f>
        <v>0</v>
      </c>
      <c r="K139" s="513">
        <f>$K$118</f>
        <v>0</v>
      </c>
      <c r="L139" s="482">
        <f>$L$118</f>
        <v>0</v>
      </c>
      <c r="M139" s="483">
        <f>$M$118</f>
        <v>0</v>
      </c>
      <c r="O139" s="561"/>
    </row>
    <row r="140" spans="1:15" s="496" customFormat="1">
      <c r="A140" s="529"/>
      <c r="B140" s="512"/>
      <c r="C140" s="512"/>
      <c r="D140" s="512"/>
      <c r="E140" s="532"/>
      <c r="F140" s="533"/>
      <c r="H140" s="534"/>
      <c r="J140" s="513"/>
      <c r="K140" s="513"/>
      <c r="L140" s="482"/>
      <c r="M140" s="483"/>
    </row>
    <row r="141" spans="1:15">
      <c r="A141" s="529" t="s">
        <v>421</v>
      </c>
      <c r="B141" s="512" t="s">
        <v>422</v>
      </c>
      <c r="C141" s="512"/>
      <c r="D141" s="512"/>
      <c r="E141" s="532" t="s">
        <v>3</v>
      </c>
      <c r="F141" s="533">
        <v>1</v>
      </c>
      <c r="G141" s="496"/>
      <c r="H141" s="1054"/>
      <c r="I141" s="496"/>
      <c r="J141" s="513">
        <f>H141</f>
        <v>0</v>
      </c>
      <c r="K141" s="548">
        <f>J141*0.58</f>
        <v>0</v>
      </c>
      <c r="L141" s="608">
        <f>J141*0.38</f>
        <v>0</v>
      </c>
      <c r="M141" s="609">
        <f>J141*0.04</f>
        <v>0</v>
      </c>
      <c r="O141" s="561"/>
    </row>
    <row r="142" spans="1:15" ht="13.5" thickBot="1">
      <c r="A142" s="535"/>
      <c r="B142" s="536"/>
      <c r="C142" s="536"/>
      <c r="D142" s="536"/>
      <c r="E142" s="537"/>
      <c r="F142" s="538"/>
      <c r="G142" s="497"/>
      <c r="H142" s="539"/>
      <c r="I142" s="497"/>
      <c r="J142" s="540"/>
      <c r="K142" s="513"/>
      <c r="L142" s="482"/>
      <c r="M142" s="483"/>
    </row>
    <row r="143" spans="1:15" ht="13.5" thickTop="1">
      <c r="A143" s="529"/>
      <c r="B143" s="512"/>
      <c r="C143" s="512"/>
      <c r="D143" s="512"/>
      <c r="E143" s="532"/>
      <c r="F143" s="533"/>
      <c r="G143" s="496"/>
      <c r="H143" s="534"/>
      <c r="I143" s="496"/>
      <c r="J143" s="548"/>
      <c r="K143" s="548"/>
      <c r="L143" s="608"/>
      <c r="M143" s="609"/>
    </row>
    <row r="144" spans="1:15">
      <c r="A144" s="529"/>
      <c r="B144" s="512" t="s">
        <v>364</v>
      </c>
      <c r="C144" s="512"/>
      <c r="D144" s="512"/>
      <c r="E144" s="532"/>
      <c r="F144" s="533"/>
      <c r="G144" s="496"/>
      <c r="H144" s="534"/>
      <c r="I144" s="496"/>
      <c r="J144" s="513">
        <f>SUM(J126:J141)</f>
        <v>0</v>
      </c>
      <c r="K144" s="513">
        <f>SUM(K126:K143)</f>
        <v>0</v>
      </c>
      <c r="L144" s="482">
        <f>SUM(L126:L143)</f>
        <v>0</v>
      </c>
      <c r="M144" s="483">
        <f>SUM(M126:M143)</f>
        <v>0</v>
      </c>
      <c r="O144" s="561"/>
    </row>
    <row r="145" spans="2:13">
      <c r="J145" s="548"/>
      <c r="K145" s="548"/>
      <c r="L145" s="548"/>
      <c r="M145" s="548"/>
    </row>
    <row r="147" spans="2:13">
      <c r="B147" s="541"/>
      <c r="C147" s="541"/>
      <c r="D147" s="541"/>
    </row>
    <row r="161" spans="1:13" s="555" customFormat="1">
      <c r="A161" s="511"/>
      <c r="B161" s="495"/>
      <c r="C161" s="495"/>
      <c r="D161" s="495"/>
      <c r="E161" s="507"/>
      <c r="F161" s="508"/>
      <c r="G161" s="492"/>
      <c r="H161" s="509"/>
      <c r="I161" s="492"/>
      <c r="J161" s="510"/>
      <c r="K161" s="510"/>
      <c r="L161" s="510"/>
      <c r="M161" s="510"/>
    </row>
    <row r="164" spans="1:13">
      <c r="B164" s="556"/>
      <c r="C164" s="556"/>
      <c r="D164" s="556"/>
    </row>
  </sheetData>
  <sheetProtection algorithmName="SHA-512" hashValue="PK1+HLeXXknK8UM+j5ENymkKoxBLOeOEbesKmakWDu/yGy4yXIsOA5DfWDnRilsx5fwNO9cBW+Q6wnkFCBe4Tg==" saltValue="rL7c4kV/CDBeFzbjjkH0kw==" spinCount="100000" sheet="1" objects="1" scenarios="1" selectLockedCells="1"/>
  <pageMargins left="0.98402777777777772" right="0.39374999999999999" top="0.9145833333333333" bottom="0.74791666666666667" header="0.41262254901960782" footer="0.51180555555555551"/>
  <pageSetup paperSize="9" scale="65" fitToHeight="0" orientation="portrait" r:id="rId1"/>
  <headerFooter alignWithMargins="0">
    <oddHeader>&amp;C&amp;"Segoe UI,Navadno"&amp;12Šolski kare - PZI&amp;RLUZ, d.d.</oddHeader>
    <oddFooter>&amp;R&amp;P/&amp;N</oddFooter>
  </headerFooter>
  <rowBreaks count="9" manualBreakCount="9">
    <brk id="40" max="12" man="1"/>
    <brk id="55" max="12" man="1"/>
    <brk id="104" max="12" man="1"/>
    <brk id="148" max="9" man="1"/>
    <brk id="1627" max="65535" man="1"/>
    <brk id="1675" max="65535" man="1"/>
    <brk id="1690" max="65535" man="1"/>
    <brk id="1736" max="65535" man="1"/>
    <brk id="1776"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0"/>
  <sheetViews>
    <sheetView view="pageBreakPreview" zoomScaleNormal="100" zoomScaleSheetLayoutView="100" zoomScalePageLayoutView="85" workbookViewId="0">
      <selection activeCell="F47" sqref="F47"/>
    </sheetView>
  </sheetViews>
  <sheetFormatPr defaultRowHeight="12.75"/>
  <cols>
    <col min="1" max="1" width="5.25" style="375" customWidth="1"/>
    <col min="2" max="2" width="41.875" style="375" customWidth="1"/>
    <col min="3" max="3" width="3.5" style="375" customWidth="1"/>
    <col min="4" max="4" width="6.625" style="375" customWidth="1"/>
    <col min="5" max="5" width="1.625" style="375" customWidth="1"/>
    <col min="6" max="6" width="12" style="375" customWidth="1"/>
    <col min="7" max="7" width="3.25" style="375" customWidth="1"/>
    <col min="8" max="8" width="13.75" style="375" customWidth="1"/>
    <col min="9" max="10" width="9" style="375"/>
    <col min="11" max="11" width="8" style="375" customWidth="1"/>
    <col min="12" max="256" width="9" style="375"/>
    <col min="257" max="257" width="5.25" style="375" customWidth="1"/>
    <col min="258" max="258" width="27" style="375" customWidth="1"/>
    <col min="259" max="259" width="3.5" style="375" customWidth="1"/>
    <col min="260" max="260" width="6.625" style="375" customWidth="1"/>
    <col min="261" max="261" width="1.625" style="375" customWidth="1"/>
    <col min="262" max="262" width="12" style="375" customWidth="1"/>
    <col min="263" max="263" width="3.25" style="375" customWidth="1"/>
    <col min="264" max="264" width="13.75" style="375" customWidth="1"/>
    <col min="265" max="266" width="9" style="375"/>
    <col min="267" max="267" width="8" style="375" customWidth="1"/>
    <col min="268" max="512" width="9" style="375"/>
    <col min="513" max="513" width="5.25" style="375" customWidth="1"/>
    <col min="514" max="514" width="27" style="375" customWidth="1"/>
    <col min="515" max="515" width="3.5" style="375" customWidth="1"/>
    <col min="516" max="516" width="6.625" style="375" customWidth="1"/>
    <col min="517" max="517" width="1.625" style="375" customWidth="1"/>
    <col min="518" max="518" width="12" style="375" customWidth="1"/>
    <col min="519" max="519" width="3.25" style="375" customWidth="1"/>
    <col min="520" max="520" width="13.75" style="375" customWidth="1"/>
    <col min="521" max="522" width="9" style="375"/>
    <col min="523" max="523" width="8" style="375" customWidth="1"/>
    <col min="524" max="768" width="9" style="375"/>
    <col min="769" max="769" width="5.25" style="375" customWidth="1"/>
    <col min="770" max="770" width="27" style="375" customWidth="1"/>
    <col min="771" max="771" width="3.5" style="375" customWidth="1"/>
    <col min="772" max="772" width="6.625" style="375" customWidth="1"/>
    <col min="773" max="773" width="1.625" style="375" customWidth="1"/>
    <col min="774" max="774" width="12" style="375" customWidth="1"/>
    <col min="775" max="775" width="3.25" style="375" customWidth="1"/>
    <col min="776" max="776" width="13.75" style="375" customWidth="1"/>
    <col min="777" max="778" width="9" style="375"/>
    <col min="779" max="779" width="8" style="375" customWidth="1"/>
    <col min="780" max="1024" width="9" style="375"/>
    <col min="1025" max="1025" width="5.25" style="375" customWidth="1"/>
    <col min="1026" max="1026" width="27" style="375" customWidth="1"/>
    <col min="1027" max="1027" width="3.5" style="375" customWidth="1"/>
    <col min="1028" max="1028" width="6.625" style="375" customWidth="1"/>
    <col min="1029" max="1029" width="1.625" style="375" customWidth="1"/>
    <col min="1030" max="1030" width="12" style="375" customWidth="1"/>
    <col min="1031" max="1031" width="3.25" style="375" customWidth="1"/>
    <col min="1032" max="1032" width="13.75" style="375" customWidth="1"/>
    <col min="1033" max="1034" width="9" style="375"/>
    <col min="1035" max="1035" width="8" style="375" customWidth="1"/>
    <col min="1036" max="1280" width="9" style="375"/>
    <col min="1281" max="1281" width="5.25" style="375" customWidth="1"/>
    <col min="1282" max="1282" width="27" style="375" customWidth="1"/>
    <col min="1283" max="1283" width="3.5" style="375" customWidth="1"/>
    <col min="1284" max="1284" width="6.625" style="375" customWidth="1"/>
    <col min="1285" max="1285" width="1.625" style="375" customWidth="1"/>
    <col min="1286" max="1286" width="12" style="375" customWidth="1"/>
    <col min="1287" max="1287" width="3.25" style="375" customWidth="1"/>
    <col min="1288" max="1288" width="13.75" style="375" customWidth="1"/>
    <col min="1289" max="1290" width="9" style="375"/>
    <col min="1291" max="1291" width="8" style="375" customWidth="1"/>
    <col min="1292" max="1536" width="9" style="375"/>
    <col min="1537" max="1537" width="5.25" style="375" customWidth="1"/>
    <col min="1538" max="1538" width="27" style="375" customWidth="1"/>
    <col min="1539" max="1539" width="3.5" style="375" customWidth="1"/>
    <col min="1540" max="1540" width="6.625" style="375" customWidth="1"/>
    <col min="1541" max="1541" width="1.625" style="375" customWidth="1"/>
    <col min="1542" max="1542" width="12" style="375" customWidth="1"/>
    <col min="1543" max="1543" width="3.25" style="375" customWidth="1"/>
    <col min="1544" max="1544" width="13.75" style="375" customWidth="1"/>
    <col min="1545" max="1546" width="9" style="375"/>
    <col min="1547" max="1547" width="8" style="375" customWidth="1"/>
    <col min="1548" max="1792" width="9" style="375"/>
    <col min="1793" max="1793" width="5.25" style="375" customWidth="1"/>
    <col min="1794" max="1794" width="27" style="375" customWidth="1"/>
    <col min="1795" max="1795" width="3.5" style="375" customWidth="1"/>
    <col min="1796" max="1796" width="6.625" style="375" customWidth="1"/>
    <col min="1797" max="1797" width="1.625" style="375" customWidth="1"/>
    <col min="1798" max="1798" width="12" style="375" customWidth="1"/>
    <col min="1799" max="1799" width="3.25" style="375" customWidth="1"/>
    <col min="1800" max="1800" width="13.75" style="375" customWidth="1"/>
    <col min="1801" max="1802" width="9" style="375"/>
    <col min="1803" max="1803" width="8" style="375" customWidth="1"/>
    <col min="1804" max="2048" width="9" style="375"/>
    <col min="2049" max="2049" width="5.25" style="375" customWidth="1"/>
    <col min="2050" max="2050" width="27" style="375" customWidth="1"/>
    <col min="2051" max="2051" width="3.5" style="375" customWidth="1"/>
    <col min="2052" max="2052" width="6.625" style="375" customWidth="1"/>
    <col min="2053" max="2053" width="1.625" style="375" customWidth="1"/>
    <col min="2054" max="2054" width="12" style="375" customWidth="1"/>
    <col min="2055" max="2055" width="3.25" style="375" customWidth="1"/>
    <col min="2056" max="2056" width="13.75" style="375" customWidth="1"/>
    <col min="2057" max="2058" width="9" style="375"/>
    <col min="2059" max="2059" width="8" style="375" customWidth="1"/>
    <col min="2060" max="2304" width="9" style="375"/>
    <col min="2305" max="2305" width="5.25" style="375" customWidth="1"/>
    <col min="2306" max="2306" width="27" style="375" customWidth="1"/>
    <col min="2307" max="2307" width="3.5" style="375" customWidth="1"/>
    <col min="2308" max="2308" width="6.625" style="375" customWidth="1"/>
    <col min="2309" max="2309" width="1.625" style="375" customWidth="1"/>
    <col min="2310" max="2310" width="12" style="375" customWidth="1"/>
    <col min="2311" max="2311" width="3.25" style="375" customWidth="1"/>
    <col min="2312" max="2312" width="13.75" style="375" customWidth="1"/>
    <col min="2313" max="2314" width="9" style="375"/>
    <col min="2315" max="2315" width="8" style="375" customWidth="1"/>
    <col min="2316" max="2560" width="9" style="375"/>
    <col min="2561" max="2561" width="5.25" style="375" customWidth="1"/>
    <col min="2562" max="2562" width="27" style="375" customWidth="1"/>
    <col min="2563" max="2563" width="3.5" style="375" customWidth="1"/>
    <col min="2564" max="2564" width="6.625" style="375" customWidth="1"/>
    <col min="2565" max="2565" width="1.625" style="375" customWidth="1"/>
    <col min="2566" max="2566" width="12" style="375" customWidth="1"/>
    <col min="2567" max="2567" width="3.25" style="375" customWidth="1"/>
    <col min="2568" max="2568" width="13.75" style="375" customWidth="1"/>
    <col min="2569" max="2570" width="9" style="375"/>
    <col min="2571" max="2571" width="8" style="375" customWidth="1"/>
    <col min="2572" max="2816" width="9" style="375"/>
    <col min="2817" max="2817" width="5.25" style="375" customWidth="1"/>
    <col min="2818" max="2818" width="27" style="375" customWidth="1"/>
    <col min="2819" max="2819" width="3.5" style="375" customWidth="1"/>
    <col min="2820" max="2820" width="6.625" style="375" customWidth="1"/>
    <col min="2821" max="2821" width="1.625" style="375" customWidth="1"/>
    <col min="2822" max="2822" width="12" style="375" customWidth="1"/>
    <col min="2823" max="2823" width="3.25" style="375" customWidth="1"/>
    <col min="2824" max="2824" width="13.75" style="375" customWidth="1"/>
    <col min="2825" max="2826" width="9" style="375"/>
    <col min="2827" max="2827" width="8" style="375" customWidth="1"/>
    <col min="2828" max="3072" width="9" style="375"/>
    <col min="3073" max="3073" width="5.25" style="375" customWidth="1"/>
    <col min="3074" max="3074" width="27" style="375" customWidth="1"/>
    <col min="3075" max="3075" width="3.5" style="375" customWidth="1"/>
    <col min="3076" max="3076" width="6.625" style="375" customWidth="1"/>
    <col min="3077" max="3077" width="1.625" style="375" customWidth="1"/>
    <col min="3078" max="3078" width="12" style="375" customWidth="1"/>
    <col min="3079" max="3079" width="3.25" style="375" customWidth="1"/>
    <col min="3080" max="3080" width="13.75" style="375" customWidth="1"/>
    <col min="3081" max="3082" width="9" style="375"/>
    <col min="3083" max="3083" width="8" style="375" customWidth="1"/>
    <col min="3084" max="3328" width="9" style="375"/>
    <col min="3329" max="3329" width="5.25" style="375" customWidth="1"/>
    <col min="3330" max="3330" width="27" style="375" customWidth="1"/>
    <col min="3331" max="3331" width="3.5" style="375" customWidth="1"/>
    <col min="3332" max="3332" width="6.625" style="375" customWidth="1"/>
    <col min="3333" max="3333" width="1.625" style="375" customWidth="1"/>
    <col min="3334" max="3334" width="12" style="375" customWidth="1"/>
    <col min="3335" max="3335" width="3.25" style="375" customWidth="1"/>
    <col min="3336" max="3336" width="13.75" style="375" customWidth="1"/>
    <col min="3337" max="3338" width="9" style="375"/>
    <col min="3339" max="3339" width="8" style="375" customWidth="1"/>
    <col min="3340" max="3584" width="9" style="375"/>
    <col min="3585" max="3585" width="5.25" style="375" customWidth="1"/>
    <col min="3586" max="3586" width="27" style="375" customWidth="1"/>
    <col min="3587" max="3587" width="3.5" style="375" customWidth="1"/>
    <col min="3588" max="3588" width="6.625" style="375" customWidth="1"/>
    <col min="3589" max="3589" width="1.625" style="375" customWidth="1"/>
    <col min="3590" max="3590" width="12" style="375" customWidth="1"/>
    <col min="3591" max="3591" width="3.25" style="375" customWidth="1"/>
    <col min="3592" max="3592" width="13.75" style="375" customWidth="1"/>
    <col min="3593" max="3594" width="9" style="375"/>
    <col min="3595" max="3595" width="8" style="375" customWidth="1"/>
    <col min="3596" max="3840" width="9" style="375"/>
    <col min="3841" max="3841" width="5.25" style="375" customWidth="1"/>
    <col min="3842" max="3842" width="27" style="375" customWidth="1"/>
    <col min="3843" max="3843" width="3.5" style="375" customWidth="1"/>
    <col min="3844" max="3844" width="6.625" style="375" customWidth="1"/>
    <col min="3845" max="3845" width="1.625" style="375" customWidth="1"/>
    <col min="3846" max="3846" width="12" style="375" customWidth="1"/>
    <col min="3847" max="3847" width="3.25" style="375" customWidth="1"/>
    <col min="3848" max="3848" width="13.75" style="375" customWidth="1"/>
    <col min="3849" max="3850" width="9" style="375"/>
    <col min="3851" max="3851" width="8" style="375" customWidth="1"/>
    <col min="3852" max="4096" width="9" style="375"/>
    <col min="4097" max="4097" width="5.25" style="375" customWidth="1"/>
    <col min="4098" max="4098" width="27" style="375" customWidth="1"/>
    <col min="4099" max="4099" width="3.5" style="375" customWidth="1"/>
    <col min="4100" max="4100" width="6.625" style="375" customWidth="1"/>
    <col min="4101" max="4101" width="1.625" style="375" customWidth="1"/>
    <col min="4102" max="4102" width="12" style="375" customWidth="1"/>
    <col min="4103" max="4103" width="3.25" style="375" customWidth="1"/>
    <col min="4104" max="4104" width="13.75" style="375" customWidth="1"/>
    <col min="4105" max="4106" width="9" style="375"/>
    <col min="4107" max="4107" width="8" style="375" customWidth="1"/>
    <col min="4108" max="4352" width="9" style="375"/>
    <col min="4353" max="4353" width="5.25" style="375" customWidth="1"/>
    <col min="4354" max="4354" width="27" style="375" customWidth="1"/>
    <col min="4355" max="4355" width="3.5" style="375" customWidth="1"/>
    <col min="4356" max="4356" width="6.625" style="375" customWidth="1"/>
    <col min="4357" max="4357" width="1.625" style="375" customWidth="1"/>
    <col min="4358" max="4358" width="12" style="375" customWidth="1"/>
    <col min="4359" max="4359" width="3.25" style="375" customWidth="1"/>
    <col min="4360" max="4360" width="13.75" style="375" customWidth="1"/>
    <col min="4361" max="4362" width="9" style="375"/>
    <col min="4363" max="4363" width="8" style="375" customWidth="1"/>
    <col min="4364" max="4608" width="9" style="375"/>
    <col min="4609" max="4609" width="5.25" style="375" customWidth="1"/>
    <col min="4610" max="4610" width="27" style="375" customWidth="1"/>
    <col min="4611" max="4611" width="3.5" style="375" customWidth="1"/>
    <col min="4612" max="4612" width="6.625" style="375" customWidth="1"/>
    <col min="4613" max="4613" width="1.625" style="375" customWidth="1"/>
    <col min="4614" max="4614" width="12" style="375" customWidth="1"/>
    <col min="4615" max="4615" width="3.25" style="375" customWidth="1"/>
    <col min="4616" max="4616" width="13.75" style="375" customWidth="1"/>
    <col min="4617" max="4618" width="9" style="375"/>
    <col min="4619" max="4619" width="8" style="375" customWidth="1"/>
    <col min="4620" max="4864" width="9" style="375"/>
    <col min="4865" max="4865" width="5.25" style="375" customWidth="1"/>
    <col min="4866" max="4866" width="27" style="375" customWidth="1"/>
    <col min="4867" max="4867" width="3.5" style="375" customWidth="1"/>
    <col min="4868" max="4868" width="6.625" style="375" customWidth="1"/>
    <col min="4869" max="4869" width="1.625" style="375" customWidth="1"/>
    <col min="4870" max="4870" width="12" style="375" customWidth="1"/>
    <col min="4871" max="4871" width="3.25" style="375" customWidth="1"/>
    <col min="4872" max="4872" width="13.75" style="375" customWidth="1"/>
    <col min="4873" max="4874" width="9" style="375"/>
    <col min="4875" max="4875" width="8" style="375" customWidth="1"/>
    <col min="4876" max="5120" width="9" style="375"/>
    <col min="5121" max="5121" width="5.25" style="375" customWidth="1"/>
    <col min="5122" max="5122" width="27" style="375" customWidth="1"/>
    <col min="5123" max="5123" width="3.5" style="375" customWidth="1"/>
    <col min="5124" max="5124" width="6.625" style="375" customWidth="1"/>
    <col min="5125" max="5125" width="1.625" style="375" customWidth="1"/>
    <col min="5126" max="5126" width="12" style="375" customWidth="1"/>
    <col min="5127" max="5127" width="3.25" style="375" customWidth="1"/>
    <col min="5128" max="5128" width="13.75" style="375" customWidth="1"/>
    <col min="5129" max="5130" width="9" style="375"/>
    <col min="5131" max="5131" width="8" style="375" customWidth="1"/>
    <col min="5132" max="5376" width="9" style="375"/>
    <col min="5377" max="5377" width="5.25" style="375" customWidth="1"/>
    <col min="5378" max="5378" width="27" style="375" customWidth="1"/>
    <col min="5379" max="5379" width="3.5" style="375" customWidth="1"/>
    <col min="5380" max="5380" width="6.625" style="375" customWidth="1"/>
    <col min="5381" max="5381" width="1.625" style="375" customWidth="1"/>
    <col min="5382" max="5382" width="12" style="375" customWidth="1"/>
    <col min="5383" max="5383" width="3.25" style="375" customWidth="1"/>
    <col min="5384" max="5384" width="13.75" style="375" customWidth="1"/>
    <col min="5385" max="5386" width="9" style="375"/>
    <col min="5387" max="5387" width="8" style="375" customWidth="1"/>
    <col min="5388" max="5632" width="9" style="375"/>
    <col min="5633" max="5633" width="5.25" style="375" customWidth="1"/>
    <col min="5634" max="5634" width="27" style="375" customWidth="1"/>
    <col min="5635" max="5635" width="3.5" style="375" customWidth="1"/>
    <col min="5636" max="5636" width="6.625" style="375" customWidth="1"/>
    <col min="5637" max="5637" width="1.625" style="375" customWidth="1"/>
    <col min="5638" max="5638" width="12" style="375" customWidth="1"/>
    <col min="5639" max="5639" width="3.25" style="375" customWidth="1"/>
    <col min="5640" max="5640" width="13.75" style="375" customWidth="1"/>
    <col min="5641" max="5642" width="9" style="375"/>
    <col min="5643" max="5643" width="8" style="375" customWidth="1"/>
    <col min="5644" max="5888" width="9" style="375"/>
    <col min="5889" max="5889" width="5.25" style="375" customWidth="1"/>
    <col min="5890" max="5890" width="27" style="375" customWidth="1"/>
    <col min="5891" max="5891" width="3.5" style="375" customWidth="1"/>
    <col min="5892" max="5892" width="6.625" style="375" customWidth="1"/>
    <col min="5893" max="5893" width="1.625" style="375" customWidth="1"/>
    <col min="5894" max="5894" width="12" style="375" customWidth="1"/>
    <col min="5895" max="5895" width="3.25" style="375" customWidth="1"/>
    <col min="5896" max="5896" width="13.75" style="375" customWidth="1"/>
    <col min="5897" max="5898" width="9" style="375"/>
    <col min="5899" max="5899" width="8" style="375" customWidth="1"/>
    <col min="5900" max="6144" width="9" style="375"/>
    <col min="6145" max="6145" width="5.25" style="375" customWidth="1"/>
    <col min="6146" max="6146" width="27" style="375" customWidth="1"/>
    <col min="6147" max="6147" width="3.5" style="375" customWidth="1"/>
    <col min="6148" max="6148" width="6.625" style="375" customWidth="1"/>
    <col min="6149" max="6149" width="1.625" style="375" customWidth="1"/>
    <col min="6150" max="6150" width="12" style="375" customWidth="1"/>
    <col min="6151" max="6151" width="3.25" style="375" customWidth="1"/>
    <col min="6152" max="6152" width="13.75" style="375" customWidth="1"/>
    <col min="6153" max="6154" width="9" style="375"/>
    <col min="6155" max="6155" width="8" style="375" customWidth="1"/>
    <col min="6156" max="6400" width="9" style="375"/>
    <col min="6401" max="6401" width="5.25" style="375" customWidth="1"/>
    <col min="6402" max="6402" width="27" style="375" customWidth="1"/>
    <col min="6403" max="6403" width="3.5" style="375" customWidth="1"/>
    <col min="6404" max="6404" width="6.625" style="375" customWidth="1"/>
    <col min="6405" max="6405" width="1.625" style="375" customWidth="1"/>
    <col min="6406" max="6406" width="12" style="375" customWidth="1"/>
    <col min="6407" max="6407" width="3.25" style="375" customWidth="1"/>
    <col min="6408" max="6408" width="13.75" style="375" customWidth="1"/>
    <col min="6409" max="6410" width="9" style="375"/>
    <col min="6411" max="6411" width="8" style="375" customWidth="1"/>
    <col min="6412" max="6656" width="9" style="375"/>
    <col min="6657" max="6657" width="5.25" style="375" customWidth="1"/>
    <col min="6658" max="6658" width="27" style="375" customWidth="1"/>
    <col min="6659" max="6659" width="3.5" style="375" customWidth="1"/>
    <col min="6660" max="6660" width="6.625" style="375" customWidth="1"/>
    <col min="6661" max="6661" width="1.625" style="375" customWidth="1"/>
    <col min="6662" max="6662" width="12" style="375" customWidth="1"/>
    <col min="6663" max="6663" width="3.25" style="375" customWidth="1"/>
    <col min="6664" max="6664" width="13.75" style="375" customWidth="1"/>
    <col min="6665" max="6666" width="9" style="375"/>
    <col min="6667" max="6667" width="8" style="375" customWidth="1"/>
    <col min="6668" max="6912" width="9" style="375"/>
    <col min="6913" max="6913" width="5.25" style="375" customWidth="1"/>
    <col min="6914" max="6914" width="27" style="375" customWidth="1"/>
    <col min="6915" max="6915" width="3.5" style="375" customWidth="1"/>
    <col min="6916" max="6916" width="6.625" style="375" customWidth="1"/>
    <col min="6917" max="6917" width="1.625" style="375" customWidth="1"/>
    <col min="6918" max="6918" width="12" style="375" customWidth="1"/>
    <col min="6919" max="6919" width="3.25" style="375" customWidth="1"/>
    <col min="6920" max="6920" width="13.75" style="375" customWidth="1"/>
    <col min="6921" max="6922" width="9" style="375"/>
    <col min="6923" max="6923" width="8" style="375" customWidth="1"/>
    <col min="6924" max="7168" width="9" style="375"/>
    <col min="7169" max="7169" width="5.25" style="375" customWidth="1"/>
    <col min="7170" max="7170" width="27" style="375" customWidth="1"/>
    <col min="7171" max="7171" width="3.5" style="375" customWidth="1"/>
    <col min="7172" max="7172" width="6.625" style="375" customWidth="1"/>
    <col min="7173" max="7173" width="1.625" style="375" customWidth="1"/>
    <col min="7174" max="7174" width="12" style="375" customWidth="1"/>
    <col min="7175" max="7175" width="3.25" style="375" customWidth="1"/>
    <col min="7176" max="7176" width="13.75" style="375" customWidth="1"/>
    <col min="7177" max="7178" width="9" style="375"/>
    <col min="7179" max="7179" width="8" style="375" customWidth="1"/>
    <col min="7180" max="7424" width="9" style="375"/>
    <col min="7425" max="7425" width="5.25" style="375" customWidth="1"/>
    <col min="7426" max="7426" width="27" style="375" customWidth="1"/>
    <col min="7427" max="7427" width="3.5" style="375" customWidth="1"/>
    <col min="7428" max="7428" width="6.625" style="375" customWidth="1"/>
    <col min="7429" max="7429" width="1.625" style="375" customWidth="1"/>
    <col min="7430" max="7430" width="12" style="375" customWidth="1"/>
    <col min="7431" max="7431" width="3.25" style="375" customWidth="1"/>
    <col min="7432" max="7432" width="13.75" style="375" customWidth="1"/>
    <col min="7433" max="7434" width="9" style="375"/>
    <col min="7435" max="7435" width="8" style="375" customWidth="1"/>
    <col min="7436" max="7680" width="9" style="375"/>
    <col min="7681" max="7681" width="5.25" style="375" customWidth="1"/>
    <col min="7682" max="7682" width="27" style="375" customWidth="1"/>
    <col min="7683" max="7683" width="3.5" style="375" customWidth="1"/>
    <col min="7684" max="7684" width="6.625" style="375" customWidth="1"/>
    <col min="7685" max="7685" width="1.625" style="375" customWidth="1"/>
    <col min="7686" max="7686" width="12" style="375" customWidth="1"/>
    <col min="7687" max="7687" width="3.25" style="375" customWidth="1"/>
    <col min="7688" max="7688" width="13.75" style="375" customWidth="1"/>
    <col min="7689" max="7690" width="9" style="375"/>
    <col min="7691" max="7691" width="8" style="375" customWidth="1"/>
    <col min="7692" max="7936" width="9" style="375"/>
    <col min="7937" max="7937" width="5.25" style="375" customWidth="1"/>
    <col min="7938" max="7938" width="27" style="375" customWidth="1"/>
    <col min="7939" max="7939" width="3.5" style="375" customWidth="1"/>
    <col min="7940" max="7940" width="6.625" style="375" customWidth="1"/>
    <col min="7941" max="7941" width="1.625" style="375" customWidth="1"/>
    <col min="7942" max="7942" width="12" style="375" customWidth="1"/>
    <col min="7943" max="7943" width="3.25" style="375" customWidth="1"/>
    <col min="7944" max="7944" width="13.75" style="375" customWidth="1"/>
    <col min="7945" max="7946" width="9" style="375"/>
    <col min="7947" max="7947" width="8" style="375" customWidth="1"/>
    <col min="7948" max="8192" width="9" style="375"/>
    <col min="8193" max="8193" width="5.25" style="375" customWidth="1"/>
    <col min="8194" max="8194" width="27" style="375" customWidth="1"/>
    <col min="8195" max="8195" width="3.5" style="375" customWidth="1"/>
    <col min="8196" max="8196" width="6.625" style="375" customWidth="1"/>
    <col min="8197" max="8197" width="1.625" style="375" customWidth="1"/>
    <col min="8198" max="8198" width="12" style="375" customWidth="1"/>
    <col min="8199" max="8199" width="3.25" style="375" customWidth="1"/>
    <col min="8200" max="8200" width="13.75" style="375" customWidth="1"/>
    <col min="8201" max="8202" width="9" style="375"/>
    <col min="8203" max="8203" width="8" style="375" customWidth="1"/>
    <col min="8204" max="8448" width="9" style="375"/>
    <col min="8449" max="8449" width="5.25" style="375" customWidth="1"/>
    <col min="8450" max="8450" width="27" style="375" customWidth="1"/>
    <col min="8451" max="8451" width="3.5" style="375" customWidth="1"/>
    <col min="8452" max="8452" width="6.625" style="375" customWidth="1"/>
    <col min="8453" max="8453" width="1.625" style="375" customWidth="1"/>
    <col min="8454" max="8454" width="12" style="375" customWidth="1"/>
    <col min="8455" max="8455" width="3.25" style="375" customWidth="1"/>
    <col min="8456" max="8456" width="13.75" style="375" customWidth="1"/>
    <col min="8457" max="8458" width="9" style="375"/>
    <col min="8459" max="8459" width="8" style="375" customWidth="1"/>
    <col min="8460" max="8704" width="9" style="375"/>
    <col min="8705" max="8705" width="5.25" style="375" customWidth="1"/>
    <col min="8706" max="8706" width="27" style="375" customWidth="1"/>
    <col min="8707" max="8707" width="3.5" style="375" customWidth="1"/>
    <col min="8708" max="8708" width="6.625" style="375" customWidth="1"/>
    <col min="8709" max="8709" width="1.625" style="375" customWidth="1"/>
    <col min="8710" max="8710" width="12" style="375" customWidth="1"/>
    <col min="8711" max="8711" width="3.25" style="375" customWidth="1"/>
    <col min="8712" max="8712" width="13.75" style="375" customWidth="1"/>
    <col min="8713" max="8714" width="9" style="375"/>
    <col min="8715" max="8715" width="8" style="375" customWidth="1"/>
    <col min="8716" max="8960" width="9" style="375"/>
    <col min="8961" max="8961" width="5.25" style="375" customWidth="1"/>
    <col min="8962" max="8962" width="27" style="375" customWidth="1"/>
    <col min="8963" max="8963" width="3.5" style="375" customWidth="1"/>
    <col min="8964" max="8964" width="6.625" style="375" customWidth="1"/>
    <col min="8965" max="8965" width="1.625" style="375" customWidth="1"/>
    <col min="8966" max="8966" width="12" style="375" customWidth="1"/>
    <col min="8967" max="8967" width="3.25" style="375" customWidth="1"/>
    <col min="8968" max="8968" width="13.75" style="375" customWidth="1"/>
    <col min="8969" max="8970" width="9" style="375"/>
    <col min="8971" max="8971" width="8" style="375" customWidth="1"/>
    <col min="8972" max="9216" width="9" style="375"/>
    <col min="9217" max="9217" width="5.25" style="375" customWidth="1"/>
    <col min="9218" max="9218" width="27" style="375" customWidth="1"/>
    <col min="9219" max="9219" width="3.5" style="375" customWidth="1"/>
    <col min="9220" max="9220" width="6.625" style="375" customWidth="1"/>
    <col min="9221" max="9221" width="1.625" style="375" customWidth="1"/>
    <col min="9222" max="9222" width="12" style="375" customWidth="1"/>
    <col min="9223" max="9223" width="3.25" style="375" customWidth="1"/>
    <col min="9224" max="9224" width="13.75" style="375" customWidth="1"/>
    <col min="9225" max="9226" width="9" style="375"/>
    <col min="9227" max="9227" width="8" style="375" customWidth="1"/>
    <col min="9228" max="9472" width="9" style="375"/>
    <col min="9473" max="9473" width="5.25" style="375" customWidth="1"/>
    <col min="9474" max="9474" width="27" style="375" customWidth="1"/>
    <col min="9475" max="9475" width="3.5" style="375" customWidth="1"/>
    <col min="9476" max="9476" width="6.625" style="375" customWidth="1"/>
    <col min="9477" max="9477" width="1.625" style="375" customWidth="1"/>
    <col min="9478" max="9478" width="12" style="375" customWidth="1"/>
    <col min="9479" max="9479" width="3.25" style="375" customWidth="1"/>
    <col min="9480" max="9480" width="13.75" style="375" customWidth="1"/>
    <col min="9481" max="9482" width="9" style="375"/>
    <col min="9483" max="9483" width="8" style="375" customWidth="1"/>
    <col min="9484" max="9728" width="9" style="375"/>
    <col min="9729" max="9729" width="5.25" style="375" customWidth="1"/>
    <col min="9730" max="9730" width="27" style="375" customWidth="1"/>
    <col min="9731" max="9731" width="3.5" style="375" customWidth="1"/>
    <col min="9732" max="9732" width="6.625" style="375" customWidth="1"/>
    <col min="9733" max="9733" width="1.625" style="375" customWidth="1"/>
    <col min="9734" max="9734" width="12" style="375" customWidth="1"/>
    <col min="9735" max="9735" width="3.25" style="375" customWidth="1"/>
    <col min="9736" max="9736" width="13.75" style="375" customWidth="1"/>
    <col min="9737" max="9738" width="9" style="375"/>
    <col min="9739" max="9739" width="8" style="375" customWidth="1"/>
    <col min="9740" max="9984" width="9" style="375"/>
    <col min="9985" max="9985" width="5.25" style="375" customWidth="1"/>
    <col min="9986" max="9986" width="27" style="375" customWidth="1"/>
    <col min="9987" max="9987" width="3.5" style="375" customWidth="1"/>
    <col min="9988" max="9988" width="6.625" style="375" customWidth="1"/>
    <col min="9989" max="9989" width="1.625" style="375" customWidth="1"/>
    <col min="9990" max="9990" width="12" style="375" customWidth="1"/>
    <col min="9991" max="9991" width="3.25" style="375" customWidth="1"/>
    <col min="9992" max="9992" width="13.75" style="375" customWidth="1"/>
    <col min="9993" max="9994" width="9" style="375"/>
    <col min="9995" max="9995" width="8" style="375" customWidth="1"/>
    <col min="9996" max="10240" width="9" style="375"/>
    <col min="10241" max="10241" width="5.25" style="375" customWidth="1"/>
    <col min="10242" max="10242" width="27" style="375" customWidth="1"/>
    <col min="10243" max="10243" width="3.5" style="375" customWidth="1"/>
    <col min="10244" max="10244" width="6.625" style="375" customWidth="1"/>
    <col min="10245" max="10245" width="1.625" style="375" customWidth="1"/>
    <col min="10246" max="10246" width="12" style="375" customWidth="1"/>
    <col min="10247" max="10247" width="3.25" style="375" customWidth="1"/>
    <col min="10248" max="10248" width="13.75" style="375" customWidth="1"/>
    <col min="10249" max="10250" width="9" style="375"/>
    <col min="10251" max="10251" width="8" style="375" customWidth="1"/>
    <col min="10252" max="10496" width="9" style="375"/>
    <col min="10497" max="10497" width="5.25" style="375" customWidth="1"/>
    <col min="10498" max="10498" width="27" style="375" customWidth="1"/>
    <col min="10499" max="10499" width="3.5" style="375" customWidth="1"/>
    <col min="10500" max="10500" width="6.625" style="375" customWidth="1"/>
    <col min="10501" max="10501" width="1.625" style="375" customWidth="1"/>
    <col min="10502" max="10502" width="12" style="375" customWidth="1"/>
    <col min="10503" max="10503" width="3.25" style="375" customWidth="1"/>
    <col min="10504" max="10504" width="13.75" style="375" customWidth="1"/>
    <col min="10505" max="10506" width="9" style="375"/>
    <col min="10507" max="10507" width="8" style="375" customWidth="1"/>
    <col min="10508" max="10752" width="9" style="375"/>
    <col min="10753" max="10753" width="5.25" style="375" customWidth="1"/>
    <col min="10754" max="10754" width="27" style="375" customWidth="1"/>
    <col min="10755" max="10755" width="3.5" style="375" customWidth="1"/>
    <col min="10756" max="10756" width="6.625" style="375" customWidth="1"/>
    <col min="10757" max="10757" width="1.625" style="375" customWidth="1"/>
    <col min="10758" max="10758" width="12" style="375" customWidth="1"/>
    <col min="10759" max="10759" width="3.25" style="375" customWidth="1"/>
    <col min="10760" max="10760" width="13.75" style="375" customWidth="1"/>
    <col min="10761" max="10762" width="9" style="375"/>
    <col min="10763" max="10763" width="8" style="375" customWidth="1"/>
    <col min="10764" max="11008" width="9" style="375"/>
    <col min="11009" max="11009" width="5.25" style="375" customWidth="1"/>
    <col min="11010" max="11010" width="27" style="375" customWidth="1"/>
    <col min="11011" max="11011" width="3.5" style="375" customWidth="1"/>
    <col min="11012" max="11012" width="6.625" style="375" customWidth="1"/>
    <col min="11013" max="11013" width="1.625" style="375" customWidth="1"/>
    <col min="11014" max="11014" width="12" style="375" customWidth="1"/>
    <col min="11015" max="11015" width="3.25" style="375" customWidth="1"/>
    <col min="11016" max="11016" width="13.75" style="375" customWidth="1"/>
    <col min="11017" max="11018" width="9" style="375"/>
    <col min="11019" max="11019" width="8" style="375" customWidth="1"/>
    <col min="11020" max="11264" width="9" style="375"/>
    <col min="11265" max="11265" width="5.25" style="375" customWidth="1"/>
    <col min="11266" max="11266" width="27" style="375" customWidth="1"/>
    <col min="11267" max="11267" width="3.5" style="375" customWidth="1"/>
    <col min="11268" max="11268" width="6.625" style="375" customWidth="1"/>
    <col min="11269" max="11269" width="1.625" style="375" customWidth="1"/>
    <col min="11270" max="11270" width="12" style="375" customWidth="1"/>
    <col min="11271" max="11271" width="3.25" style="375" customWidth="1"/>
    <col min="11272" max="11272" width="13.75" style="375" customWidth="1"/>
    <col min="11273" max="11274" width="9" style="375"/>
    <col min="11275" max="11275" width="8" style="375" customWidth="1"/>
    <col min="11276" max="11520" width="9" style="375"/>
    <col min="11521" max="11521" width="5.25" style="375" customWidth="1"/>
    <col min="11522" max="11522" width="27" style="375" customWidth="1"/>
    <col min="11523" max="11523" width="3.5" style="375" customWidth="1"/>
    <col min="11524" max="11524" width="6.625" style="375" customWidth="1"/>
    <col min="11525" max="11525" width="1.625" style="375" customWidth="1"/>
    <col min="11526" max="11526" width="12" style="375" customWidth="1"/>
    <col min="11527" max="11527" width="3.25" style="375" customWidth="1"/>
    <col min="11528" max="11528" width="13.75" style="375" customWidth="1"/>
    <col min="11529" max="11530" width="9" style="375"/>
    <col min="11531" max="11531" width="8" style="375" customWidth="1"/>
    <col min="11532" max="11776" width="9" style="375"/>
    <col min="11777" max="11777" width="5.25" style="375" customWidth="1"/>
    <col min="11778" max="11778" width="27" style="375" customWidth="1"/>
    <col min="11779" max="11779" width="3.5" style="375" customWidth="1"/>
    <col min="11780" max="11780" width="6.625" style="375" customWidth="1"/>
    <col min="11781" max="11781" width="1.625" style="375" customWidth="1"/>
    <col min="11782" max="11782" width="12" style="375" customWidth="1"/>
    <col min="11783" max="11783" width="3.25" style="375" customWidth="1"/>
    <col min="11784" max="11784" width="13.75" style="375" customWidth="1"/>
    <col min="11785" max="11786" width="9" style="375"/>
    <col min="11787" max="11787" width="8" style="375" customWidth="1"/>
    <col min="11788" max="12032" width="9" style="375"/>
    <col min="12033" max="12033" width="5.25" style="375" customWidth="1"/>
    <col min="12034" max="12034" width="27" style="375" customWidth="1"/>
    <col min="12035" max="12035" width="3.5" style="375" customWidth="1"/>
    <col min="12036" max="12036" width="6.625" style="375" customWidth="1"/>
    <col min="12037" max="12037" width="1.625" style="375" customWidth="1"/>
    <col min="12038" max="12038" width="12" style="375" customWidth="1"/>
    <col min="12039" max="12039" width="3.25" style="375" customWidth="1"/>
    <col min="12040" max="12040" width="13.75" style="375" customWidth="1"/>
    <col min="12041" max="12042" width="9" style="375"/>
    <col min="12043" max="12043" width="8" style="375" customWidth="1"/>
    <col min="12044" max="12288" width="9" style="375"/>
    <col min="12289" max="12289" width="5.25" style="375" customWidth="1"/>
    <col min="12290" max="12290" width="27" style="375" customWidth="1"/>
    <col min="12291" max="12291" width="3.5" style="375" customWidth="1"/>
    <col min="12292" max="12292" width="6.625" style="375" customWidth="1"/>
    <col min="12293" max="12293" width="1.625" style="375" customWidth="1"/>
    <col min="12294" max="12294" width="12" style="375" customWidth="1"/>
    <col min="12295" max="12295" width="3.25" style="375" customWidth="1"/>
    <col min="12296" max="12296" width="13.75" style="375" customWidth="1"/>
    <col min="12297" max="12298" width="9" style="375"/>
    <col min="12299" max="12299" width="8" style="375" customWidth="1"/>
    <col min="12300" max="12544" width="9" style="375"/>
    <col min="12545" max="12545" width="5.25" style="375" customWidth="1"/>
    <col min="12546" max="12546" width="27" style="375" customWidth="1"/>
    <col min="12547" max="12547" width="3.5" style="375" customWidth="1"/>
    <col min="12548" max="12548" width="6.625" style="375" customWidth="1"/>
    <col min="12549" max="12549" width="1.625" style="375" customWidth="1"/>
    <col min="12550" max="12550" width="12" style="375" customWidth="1"/>
    <col min="12551" max="12551" width="3.25" style="375" customWidth="1"/>
    <col min="12552" max="12552" width="13.75" style="375" customWidth="1"/>
    <col min="12553" max="12554" width="9" style="375"/>
    <col min="12555" max="12555" width="8" style="375" customWidth="1"/>
    <col min="12556" max="12800" width="9" style="375"/>
    <col min="12801" max="12801" width="5.25" style="375" customWidth="1"/>
    <col min="12802" max="12802" width="27" style="375" customWidth="1"/>
    <col min="12803" max="12803" width="3.5" style="375" customWidth="1"/>
    <col min="12804" max="12804" width="6.625" style="375" customWidth="1"/>
    <col min="12805" max="12805" width="1.625" style="375" customWidth="1"/>
    <col min="12806" max="12806" width="12" style="375" customWidth="1"/>
    <col min="12807" max="12807" width="3.25" style="375" customWidth="1"/>
    <col min="12808" max="12808" width="13.75" style="375" customWidth="1"/>
    <col min="12809" max="12810" width="9" style="375"/>
    <col min="12811" max="12811" width="8" style="375" customWidth="1"/>
    <col min="12812" max="13056" width="9" style="375"/>
    <col min="13057" max="13057" width="5.25" style="375" customWidth="1"/>
    <col min="13058" max="13058" width="27" style="375" customWidth="1"/>
    <col min="13059" max="13059" width="3.5" style="375" customWidth="1"/>
    <col min="13060" max="13060" width="6.625" style="375" customWidth="1"/>
    <col min="13061" max="13061" width="1.625" style="375" customWidth="1"/>
    <col min="13062" max="13062" width="12" style="375" customWidth="1"/>
    <col min="13063" max="13063" width="3.25" style="375" customWidth="1"/>
    <col min="13064" max="13064" width="13.75" style="375" customWidth="1"/>
    <col min="13065" max="13066" width="9" style="375"/>
    <col min="13067" max="13067" width="8" style="375" customWidth="1"/>
    <col min="13068" max="13312" width="9" style="375"/>
    <col min="13313" max="13313" width="5.25" style="375" customWidth="1"/>
    <col min="13314" max="13314" width="27" style="375" customWidth="1"/>
    <col min="13315" max="13315" width="3.5" style="375" customWidth="1"/>
    <col min="13316" max="13316" width="6.625" style="375" customWidth="1"/>
    <col min="13317" max="13317" width="1.625" style="375" customWidth="1"/>
    <col min="13318" max="13318" width="12" style="375" customWidth="1"/>
    <col min="13319" max="13319" width="3.25" style="375" customWidth="1"/>
    <col min="13320" max="13320" width="13.75" style="375" customWidth="1"/>
    <col min="13321" max="13322" width="9" style="375"/>
    <col min="13323" max="13323" width="8" style="375" customWidth="1"/>
    <col min="13324" max="13568" width="9" style="375"/>
    <col min="13569" max="13569" width="5.25" style="375" customWidth="1"/>
    <col min="13570" max="13570" width="27" style="375" customWidth="1"/>
    <col min="13571" max="13571" width="3.5" style="375" customWidth="1"/>
    <col min="13572" max="13572" width="6.625" style="375" customWidth="1"/>
    <col min="13573" max="13573" width="1.625" style="375" customWidth="1"/>
    <col min="13574" max="13574" width="12" style="375" customWidth="1"/>
    <col min="13575" max="13575" width="3.25" style="375" customWidth="1"/>
    <col min="13576" max="13576" width="13.75" style="375" customWidth="1"/>
    <col min="13577" max="13578" width="9" style="375"/>
    <col min="13579" max="13579" width="8" style="375" customWidth="1"/>
    <col min="13580" max="13824" width="9" style="375"/>
    <col min="13825" max="13825" width="5.25" style="375" customWidth="1"/>
    <col min="13826" max="13826" width="27" style="375" customWidth="1"/>
    <col min="13827" max="13827" width="3.5" style="375" customWidth="1"/>
    <col min="13828" max="13828" width="6.625" style="375" customWidth="1"/>
    <col min="13829" max="13829" width="1.625" style="375" customWidth="1"/>
    <col min="13830" max="13830" width="12" style="375" customWidth="1"/>
    <col min="13831" max="13831" width="3.25" style="375" customWidth="1"/>
    <col min="13832" max="13832" width="13.75" style="375" customWidth="1"/>
    <col min="13833" max="13834" width="9" style="375"/>
    <col min="13835" max="13835" width="8" style="375" customWidth="1"/>
    <col min="13836" max="14080" width="9" style="375"/>
    <col min="14081" max="14081" width="5.25" style="375" customWidth="1"/>
    <col min="14082" max="14082" width="27" style="375" customWidth="1"/>
    <col min="14083" max="14083" width="3.5" style="375" customWidth="1"/>
    <col min="14084" max="14084" width="6.625" style="375" customWidth="1"/>
    <col min="14085" max="14085" width="1.625" style="375" customWidth="1"/>
    <col min="14086" max="14086" width="12" style="375" customWidth="1"/>
    <col min="14087" max="14087" width="3.25" style="375" customWidth="1"/>
    <col min="14088" max="14088" width="13.75" style="375" customWidth="1"/>
    <col min="14089" max="14090" width="9" style="375"/>
    <col min="14091" max="14091" width="8" style="375" customWidth="1"/>
    <col min="14092" max="14336" width="9" style="375"/>
    <col min="14337" max="14337" width="5.25" style="375" customWidth="1"/>
    <col min="14338" max="14338" width="27" style="375" customWidth="1"/>
    <col min="14339" max="14339" width="3.5" style="375" customWidth="1"/>
    <col min="14340" max="14340" width="6.625" style="375" customWidth="1"/>
    <col min="14341" max="14341" width="1.625" style="375" customWidth="1"/>
    <col min="14342" max="14342" width="12" style="375" customWidth="1"/>
    <col min="14343" max="14343" width="3.25" style="375" customWidth="1"/>
    <col min="14344" max="14344" width="13.75" style="375" customWidth="1"/>
    <col min="14345" max="14346" width="9" style="375"/>
    <col min="14347" max="14347" width="8" style="375" customWidth="1"/>
    <col min="14348" max="14592" width="9" style="375"/>
    <col min="14593" max="14593" width="5.25" style="375" customWidth="1"/>
    <col min="14594" max="14594" width="27" style="375" customWidth="1"/>
    <col min="14595" max="14595" width="3.5" style="375" customWidth="1"/>
    <col min="14596" max="14596" width="6.625" style="375" customWidth="1"/>
    <col min="14597" max="14597" width="1.625" style="375" customWidth="1"/>
    <col min="14598" max="14598" width="12" style="375" customWidth="1"/>
    <col min="14599" max="14599" width="3.25" style="375" customWidth="1"/>
    <col min="14600" max="14600" width="13.75" style="375" customWidth="1"/>
    <col min="14601" max="14602" width="9" style="375"/>
    <col min="14603" max="14603" width="8" style="375" customWidth="1"/>
    <col min="14604" max="14848" width="9" style="375"/>
    <col min="14849" max="14849" width="5.25" style="375" customWidth="1"/>
    <col min="14850" max="14850" width="27" style="375" customWidth="1"/>
    <col min="14851" max="14851" width="3.5" style="375" customWidth="1"/>
    <col min="14852" max="14852" width="6.625" style="375" customWidth="1"/>
    <col min="14853" max="14853" width="1.625" style="375" customWidth="1"/>
    <col min="14854" max="14854" width="12" style="375" customWidth="1"/>
    <col min="14855" max="14855" width="3.25" style="375" customWidth="1"/>
    <col min="14856" max="14856" width="13.75" style="375" customWidth="1"/>
    <col min="14857" max="14858" width="9" style="375"/>
    <col min="14859" max="14859" width="8" style="375" customWidth="1"/>
    <col min="14860" max="15104" width="9" style="375"/>
    <col min="15105" max="15105" width="5.25" style="375" customWidth="1"/>
    <col min="15106" max="15106" width="27" style="375" customWidth="1"/>
    <col min="15107" max="15107" width="3.5" style="375" customWidth="1"/>
    <col min="15108" max="15108" width="6.625" style="375" customWidth="1"/>
    <col min="15109" max="15109" width="1.625" style="375" customWidth="1"/>
    <col min="15110" max="15110" width="12" style="375" customWidth="1"/>
    <col min="15111" max="15111" width="3.25" style="375" customWidth="1"/>
    <col min="15112" max="15112" width="13.75" style="375" customWidth="1"/>
    <col min="15113" max="15114" width="9" style="375"/>
    <col min="15115" max="15115" width="8" style="375" customWidth="1"/>
    <col min="15116" max="15360" width="9" style="375"/>
    <col min="15361" max="15361" width="5.25" style="375" customWidth="1"/>
    <col min="15362" max="15362" width="27" style="375" customWidth="1"/>
    <col min="15363" max="15363" width="3.5" style="375" customWidth="1"/>
    <col min="15364" max="15364" width="6.625" style="375" customWidth="1"/>
    <col min="15365" max="15365" width="1.625" style="375" customWidth="1"/>
    <col min="15366" max="15366" width="12" style="375" customWidth="1"/>
    <col min="15367" max="15367" width="3.25" style="375" customWidth="1"/>
    <col min="15368" max="15368" width="13.75" style="375" customWidth="1"/>
    <col min="15369" max="15370" width="9" style="375"/>
    <col min="15371" max="15371" width="8" style="375" customWidth="1"/>
    <col min="15372" max="15616" width="9" style="375"/>
    <col min="15617" max="15617" width="5.25" style="375" customWidth="1"/>
    <col min="15618" max="15618" width="27" style="375" customWidth="1"/>
    <col min="15619" max="15619" width="3.5" style="375" customWidth="1"/>
    <col min="15620" max="15620" width="6.625" style="375" customWidth="1"/>
    <col min="15621" max="15621" width="1.625" style="375" customWidth="1"/>
    <col min="15622" max="15622" width="12" style="375" customWidth="1"/>
    <col min="15623" max="15623" width="3.25" style="375" customWidth="1"/>
    <col min="15624" max="15624" width="13.75" style="375" customWidth="1"/>
    <col min="15625" max="15626" width="9" style="375"/>
    <col min="15627" max="15627" width="8" style="375" customWidth="1"/>
    <col min="15628" max="15872" width="9" style="375"/>
    <col min="15873" max="15873" width="5.25" style="375" customWidth="1"/>
    <col min="15874" max="15874" width="27" style="375" customWidth="1"/>
    <col min="15875" max="15875" width="3.5" style="375" customWidth="1"/>
    <col min="15876" max="15876" width="6.625" style="375" customWidth="1"/>
    <col min="15877" max="15877" width="1.625" style="375" customWidth="1"/>
    <col min="15878" max="15878" width="12" style="375" customWidth="1"/>
    <col min="15879" max="15879" width="3.25" style="375" customWidth="1"/>
    <col min="15880" max="15880" width="13.75" style="375" customWidth="1"/>
    <col min="15881" max="15882" width="9" style="375"/>
    <col min="15883" max="15883" width="8" style="375" customWidth="1"/>
    <col min="15884" max="16128" width="9" style="375"/>
    <col min="16129" max="16129" width="5.25" style="375" customWidth="1"/>
    <col min="16130" max="16130" width="27" style="375" customWidth="1"/>
    <col min="16131" max="16131" width="3.5" style="375" customWidth="1"/>
    <col min="16132" max="16132" width="6.625" style="375" customWidth="1"/>
    <col min="16133" max="16133" width="1.625" style="375" customWidth="1"/>
    <col min="16134" max="16134" width="12" style="375" customWidth="1"/>
    <col min="16135" max="16135" width="3.25" style="375" customWidth="1"/>
    <col min="16136" max="16136" width="13.75" style="375" customWidth="1"/>
    <col min="16137" max="16138" width="9" style="375"/>
    <col min="16139" max="16139" width="8" style="375" customWidth="1"/>
    <col min="16140" max="16384" width="9" style="375"/>
  </cols>
  <sheetData>
    <row r="1" spans="1:10">
      <c r="A1" s="96"/>
      <c r="B1" s="97"/>
      <c r="C1" s="98"/>
      <c r="D1" s="99"/>
      <c r="E1" s="98"/>
      <c r="F1" s="100"/>
      <c r="G1" s="98"/>
      <c r="H1" s="100"/>
      <c r="I1" s="101"/>
      <c r="J1" s="101"/>
    </row>
    <row r="2" spans="1:10">
      <c r="A2" s="96"/>
      <c r="B2" s="97"/>
      <c r="C2" s="98"/>
      <c r="D2" s="99"/>
      <c r="E2" s="98"/>
      <c r="F2" s="100"/>
      <c r="G2" s="98"/>
      <c r="H2" s="100"/>
      <c r="I2" s="101"/>
      <c r="J2" s="101"/>
    </row>
    <row r="3" spans="1:10">
      <c r="A3" s="102"/>
      <c r="B3" s="376" t="s">
        <v>423</v>
      </c>
      <c r="C3" s="103"/>
      <c r="D3" s="104"/>
      <c r="E3" s="103"/>
      <c r="F3" s="105"/>
      <c r="G3" s="103"/>
      <c r="H3" s="105"/>
      <c r="I3" s="106"/>
      <c r="J3" s="106"/>
    </row>
    <row r="4" spans="1:10">
      <c r="A4" s="102"/>
      <c r="B4" s="376"/>
      <c r="C4" s="103"/>
      <c r="D4" s="104"/>
      <c r="E4" s="103"/>
      <c r="F4" s="105"/>
      <c r="G4" s="103"/>
      <c r="H4" s="105"/>
      <c r="I4" s="106"/>
      <c r="J4" s="106"/>
    </row>
    <row r="5" spans="1:10">
      <c r="A5" s="102"/>
      <c r="B5" s="376"/>
      <c r="C5" s="103"/>
      <c r="D5" s="104"/>
      <c r="E5" s="103"/>
      <c r="F5" s="105"/>
      <c r="G5" s="103"/>
      <c r="H5" s="105"/>
      <c r="I5" s="106"/>
      <c r="J5" s="106"/>
    </row>
    <row r="6" spans="1:10">
      <c r="A6" s="102"/>
      <c r="B6" s="376"/>
      <c r="C6" s="103"/>
      <c r="D6" s="104"/>
      <c r="E6" s="103"/>
      <c r="F6" s="105"/>
      <c r="G6" s="103"/>
      <c r="H6" s="105"/>
      <c r="I6" s="106"/>
      <c r="J6" s="106"/>
    </row>
    <row r="7" spans="1:10">
      <c r="A7" s="96"/>
      <c r="B7" s="97"/>
      <c r="C7" s="98"/>
      <c r="D7" s="99"/>
      <c r="E7" s="98"/>
      <c r="F7" s="100"/>
      <c r="G7" s="98"/>
      <c r="H7" s="100"/>
      <c r="I7" s="101"/>
      <c r="J7" s="101"/>
    </row>
    <row r="8" spans="1:10" s="377" customFormat="1">
      <c r="A8" s="107"/>
      <c r="B8" s="108" t="s">
        <v>424</v>
      </c>
      <c r="C8" s="109"/>
      <c r="D8" s="110"/>
      <c r="E8" s="109"/>
      <c r="F8" s="111"/>
      <c r="G8" s="109"/>
      <c r="H8" s="111"/>
      <c r="I8" s="112"/>
      <c r="J8" s="112"/>
    </row>
    <row r="9" spans="1:10" s="377" customFormat="1">
      <c r="A9" s="107"/>
      <c r="B9" s="108"/>
      <c r="C9" s="109"/>
      <c r="D9" s="110"/>
      <c r="E9" s="109"/>
      <c r="F9" s="111"/>
      <c r="G9" s="109"/>
      <c r="H9" s="111">
        <f>H66</f>
        <v>0</v>
      </c>
      <c r="I9" s="112"/>
      <c r="J9" s="112"/>
    </row>
    <row r="10" spans="1:10" s="377" customFormat="1">
      <c r="A10" s="107"/>
      <c r="B10" s="108"/>
      <c r="C10" s="109"/>
      <c r="D10" s="110"/>
      <c r="E10" s="109"/>
      <c r="F10" s="111"/>
      <c r="G10" s="109"/>
      <c r="H10" s="111"/>
      <c r="I10" s="112"/>
      <c r="J10" s="112"/>
    </row>
    <row r="11" spans="1:10" s="377" customFormat="1">
      <c r="A11" s="107"/>
      <c r="B11" s="108"/>
      <c r="C11" s="109"/>
      <c r="D11" s="110"/>
      <c r="E11" s="109"/>
      <c r="F11" s="111"/>
      <c r="G11" s="109"/>
      <c r="H11" s="111"/>
      <c r="I11" s="112"/>
      <c r="J11" s="112"/>
    </row>
    <row r="12" spans="1:10" s="377" customFormat="1">
      <c r="A12" s="107"/>
      <c r="B12" s="108"/>
      <c r="C12" s="109"/>
      <c r="D12" s="110"/>
      <c r="E12" s="109"/>
      <c r="F12" s="111"/>
      <c r="G12" s="109"/>
      <c r="H12" s="111"/>
      <c r="I12" s="112"/>
      <c r="J12" s="112"/>
    </row>
    <row r="13" spans="1:10" s="377" customFormat="1">
      <c r="A13" s="107"/>
      <c r="B13" s="108" t="s">
        <v>425</v>
      </c>
      <c r="C13" s="109"/>
      <c r="D13" s="110"/>
      <c r="E13" s="109"/>
      <c r="F13" s="111"/>
      <c r="G13" s="109"/>
      <c r="H13" s="111"/>
      <c r="I13" s="112"/>
      <c r="J13" s="112"/>
    </row>
    <row r="14" spans="1:10" s="377" customFormat="1">
      <c r="A14" s="107"/>
      <c r="B14" s="108"/>
      <c r="C14" s="109"/>
      <c r="D14" s="110"/>
      <c r="E14" s="109"/>
      <c r="F14" s="111"/>
      <c r="G14" s="109"/>
      <c r="H14" s="111">
        <f>H99</f>
        <v>0</v>
      </c>
      <c r="I14" s="112"/>
      <c r="J14" s="112"/>
    </row>
    <row r="15" spans="1:10" s="377" customFormat="1">
      <c r="A15" s="107"/>
      <c r="B15" s="108"/>
      <c r="C15" s="109"/>
      <c r="D15" s="110"/>
      <c r="E15" s="109"/>
      <c r="F15" s="111"/>
      <c r="G15" s="109"/>
      <c r="H15" s="111"/>
      <c r="I15" s="112"/>
      <c r="J15" s="112"/>
    </row>
    <row r="16" spans="1:10" s="377" customFormat="1">
      <c r="A16" s="107"/>
      <c r="B16" s="108"/>
      <c r="C16" s="109"/>
      <c r="D16" s="110"/>
      <c r="E16" s="109"/>
      <c r="F16" s="111"/>
      <c r="G16" s="109"/>
      <c r="H16" s="111"/>
      <c r="I16" s="112"/>
      <c r="J16" s="112"/>
    </row>
    <row r="17" spans="1:10" s="377" customFormat="1">
      <c r="A17" s="107"/>
      <c r="B17" s="108"/>
      <c r="C17" s="109"/>
      <c r="D17" s="110"/>
      <c r="E17" s="109"/>
      <c r="F17" s="111"/>
      <c r="G17" s="109"/>
      <c r="H17" s="111"/>
      <c r="I17" s="112"/>
      <c r="J17" s="112"/>
    </row>
    <row r="18" spans="1:10" s="377" customFormat="1">
      <c r="A18" s="107"/>
      <c r="B18" s="108" t="s">
        <v>426</v>
      </c>
      <c r="C18" s="109"/>
      <c r="D18" s="110"/>
      <c r="E18" s="109"/>
      <c r="F18" s="111"/>
      <c r="G18" s="109"/>
      <c r="H18" s="111"/>
      <c r="I18" s="112"/>
      <c r="J18" s="112"/>
    </row>
    <row r="19" spans="1:10" s="377" customFormat="1">
      <c r="A19" s="107"/>
      <c r="B19" s="108"/>
      <c r="C19" s="109"/>
      <c r="D19" s="110"/>
      <c r="E19" s="109"/>
      <c r="F19" s="111"/>
      <c r="G19" s="109"/>
      <c r="H19" s="111">
        <f>H111</f>
        <v>0</v>
      </c>
      <c r="I19" s="112"/>
      <c r="J19" s="112"/>
    </row>
    <row r="20" spans="1:10" s="377" customFormat="1">
      <c r="A20" s="107"/>
      <c r="B20" s="108"/>
      <c r="C20" s="109"/>
      <c r="D20" s="110"/>
      <c r="E20" s="109"/>
      <c r="F20" s="111"/>
      <c r="G20" s="109"/>
      <c r="H20" s="111"/>
      <c r="I20" s="112"/>
      <c r="J20" s="112"/>
    </row>
    <row r="21" spans="1:10" s="377" customFormat="1">
      <c r="A21" s="107"/>
      <c r="B21" s="108"/>
      <c r="C21" s="109"/>
      <c r="D21" s="110"/>
      <c r="E21" s="109"/>
      <c r="F21" s="111"/>
      <c r="G21" s="109"/>
      <c r="H21" s="111"/>
      <c r="I21" s="112"/>
      <c r="J21" s="112"/>
    </row>
    <row r="22" spans="1:10" s="377" customFormat="1">
      <c r="A22" s="107"/>
      <c r="B22" s="108"/>
      <c r="C22" s="109"/>
      <c r="D22" s="110"/>
      <c r="E22" s="109"/>
      <c r="F22" s="111"/>
      <c r="G22" s="109"/>
      <c r="H22" s="111"/>
      <c r="I22" s="112"/>
      <c r="J22" s="112"/>
    </row>
    <row r="23" spans="1:10" s="377" customFormat="1">
      <c r="A23" s="107"/>
      <c r="B23" s="108" t="s">
        <v>427</v>
      </c>
      <c r="C23" s="109"/>
      <c r="D23" s="110"/>
      <c r="E23" s="109"/>
      <c r="F23" s="111"/>
      <c r="G23" s="109"/>
      <c r="H23" s="111"/>
      <c r="I23" s="112"/>
      <c r="J23" s="112"/>
    </row>
    <row r="24" spans="1:10" s="377" customFormat="1">
      <c r="A24" s="107"/>
      <c r="B24" s="108"/>
      <c r="C24" s="109"/>
      <c r="D24" s="110"/>
      <c r="E24" s="109"/>
      <c r="F24" s="111"/>
      <c r="G24" s="109"/>
      <c r="H24" s="111">
        <f>H132</f>
        <v>0</v>
      </c>
      <c r="I24" s="112"/>
      <c r="J24" s="112"/>
    </row>
    <row r="25" spans="1:10" s="377" customFormat="1">
      <c r="A25" s="107"/>
      <c r="B25" s="108"/>
      <c r="C25" s="109"/>
      <c r="D25" s="110"/>
      <c r="E25" s="109"/>
      <c r="F25" s="111"/>
      <c r="G25" s="109"/>
      <c r="H25" s="111"/>
      <c r="I25" s="112"/>
      <c r="J25" s="112"/>
    </row>
    <row r="26" spans="1:10" s="377" customFormat="1">
      <c r="A26" s="107"/>
      <c r="B26" s="108"/>
      <c r="C26" s="109"/>
      <c r="D26" s="110"/>
      <c r="E26" s="109"/>
      <c r="F26" s="111"/>
      <c r="G26" s="109"/>
      <c r="H26" s="111"/>
      <c r="I26" s="112"/>
      <c r="J26" s="112"/>
    </row>
    <row r="27" spans="1:10" s="377" customFormat="1">
      <c r="A27" s="107"/>
      <c r="B27" s="108"/>
      <c r="C27" s="109"/>
      <c r="D27" s="110"/>
      <c r="E27" s="109"/>
      <c r="F27" s="111"/>
      <c r="G27" s="109"/>
      <c r="H27" s="111"/>
      <c r="I27" s="112"/>
      <c r="J27" s="112"/>
    </row>
    <row r="28" spans="1:10" s="377" customFormat="1">
      <c r="A28" s="107"/>
      <c r="B28" s="108" t="s">
        <v>428</v>
      </c>
      <c r="C28" s="109"/>
      <c r="D28" s="110"/>
      <c r="E28" s="109"/>
      <c r="F28" s="111"/>
      <c r="G28" s="109"/>
      <c r="H28" s="111"/>
      <c r="I28" s="112"/>
      <c r="J28" s="112"/>
    </row>
    <row r="29" spans="1:10" s="377" customFormat="1">
      <c r="A29" s="107"/>
      <c r="B29" s="108"/>
      <c r="C29" s="109"/>
      <c r="D29" s="110"/>
      <c r="E29" s="109"/>
      <c r="F29" s="111"/>
      <c r="G29" s="109"/>
      <c r="H29" s="111">
        <f>H148</f>
        <v>0</v>
      </c>
      <c r="I29" s="112"/>
      <c r="J29" s="112"/>
    </row>
    <row r="30" spans="1:10" s="377" customFormat="1">
      <c r="A30" s="107"/>
      <c r="B30" s="108"/>
      <c r="C30" s="109"/>
      <c r="D30" s="110"/>
      <c r="E30" s="109"/>
      <c r="F30" s="111"/>
      <c r="G30" s="109"/>
      <c r="H30" s="111"/>
      <c r="I30" s="112"/>
      <c r="J30" s="112"/>
    </row>
    <row r="31" spans="1:10" s="377" customFormat="1">
      <c r="A31" s="107"/>
      <c r="B31" s="108"/>
      <c r="C31" s="109"/>
      <c r="D31" s="110"/>
      <c r="E31" s="109"/>
      <c r="F31" s="111"/>
      <c r="G31" s="109"/>
      <c r="H31" s="111"/>
      <c r="I31" s="112"/>
      <c r="J31" s="112"/>
    </row>
    <row r="32" spans="1:10">
      <c r="A32" s="96"/>
      <c r="B32" s="97"/>
      <c r="C32" s="98"/>
      <c r="D32" s="99"/>
      <c r="E32" s="98"/>
      <c r="F32" s="100"/>
      <c r="G32" s="98"/>
      <c r="H32" s="100"/>
      <c r="I32" s="101"/>
      <c r="J32" s="101"/>
    </row>
    <row r="33" spans="1:10">
      <c r="A33" s="102"/>
      <c r="B33" s="113"/>
      <c r="C33" s="103" t="s">
        <v>429</v>
      </c>
      <c r="D33" s="104"/>
      <c r="E33" s="103"/>
      <c r="F33" s="105"/>
      <c r="G33" s="103"/>
      <c r="H33" s="105">
        <f>SUM(H8:H32)</f>
        <v>0</v>
      </c>
      <c r="I33" s="106"/>
      <c r="J33" s="106"/>
    </row>
    <row r="34" spans="1:10">
      <c r="A34" s="96"/>
      <c r="B34" s="97"/>
      <c r="C34" s="98"/>
      <c r="D34" s="99"/>
      <c r="E34" s="98"/>
      <c r="F34" s="100"/>
      <c r="G34" s="98"/>
      <c r="H34" s="100"/>
      <c r="I34" s="101"/>
      <c r="J34" s="101"/>
    </row>
    <row r="35" spans="1:10">
      <c r="A35" s="96"/>
      <c r="B35" s="97"/>
      <c r="C35" s="98"/>
      <c r="D35" s="99"/>
      <c r="E35" s="98"/>
      <c r="F35" s="100"/>
      <c r="G35" s="98"/>
      <c r="H35" s="100"/>
      <c r="I35" s="101"/>
      <c r="J35" s="101"/>
    </row>
    <row r="36" spans="1:10">
      <c r="A36" s="96"/>
      <c r="B36" s="97"/>
      <c r="C36" s="98"/>
      <c r="D36" s="99"/>
      <c r="E36" s="98"/>
      <c r="F36" s="100"/>
      <c r="G36" s="98"/>
      <c r="H36" s="100"/>
      <c r="I36" s="101"/>
      <c r="J36" s="101"/>
    </row>
    <row r="37" spans="1:10">
      <c r="A37" s="96"/>
      <c r="B37" s="97"/>
      <c r="C37" s="98"/>
      <c r="D37" s="99"/>
      <c r="E37" s="98"/>
      <c r="F37" s="100"/>
      <c r="G37" s="98"/>
      <c r="H37" s="100"/>
      <c r="I37" s="101"/>
      <c r="J37" s="101"/>
    </row>
    <row r="38" spans="1:10">
      <c r="A38" s="96"/>
      <c r="B38" s="97"/>
      <c r="C38" s="98"/>
      <c r="D38" s="99"/>
      <c r="E38" s="98"/>
      <c r="F38" s="100"/>
      <c r="G38" s="98"/>
      <c r="H38" s="100"/>
      <c r="I38" s="101"/>
      <c r="J38" s="101"/>
    </row>
    <row r="39" spans="1:10">
      <c r="A39" s="96"/>
      <c r="B39" s="97"/>
      <c r="C39" s="98"/>
      <c r="D39" s="99"/>
      <c r="E39" s="98"/>
      <c r="F39" s="100"/>
      <c r="G39" s="98"/>
      <c r="H39" s="100"/>
      <c r="I39" s="101"/>
      <c r="J39" s="101"/>
    </row>
    <row r="40" spans="1:10">
      <c r="A40" s="96"/>
      <c r="B40" s="97"/>
      <c r="C40" s="98"/>
      <c r="D40" s="99"/>
      <c r="E40" s="98"/>
      <c r="F40" s="100"/>
      <c r="G40" s="98"/>
      <c r="H40" s="100"/>
      <c r="I40" s="101"/>
      <c r="J40" s="101"/>
    </row>
    <row r="41" spans="1:10" s="377" customFormat="1">
      <c r="A41" s="378" t="s">
        <v>430</v>
      </c>
      <c r="B41" s="108"/>
      <c r="C41" s="109"/>
      <c r="D41" s="110"/>
      <c r="E41" s="109"/>
      <c r="F41" s="111"/>
      <c r="G41" s="109"/>
      <c r="H41" s="111"/>
      <c r="I41" s="112"/>
      <c r="J41" s="112"/>
    </row>
    <row r="42" spans="1:10" s="377" customFormat="1">
      <c r="A42" s="378"/>
      <c r="B42" s="108"/>
      <c r="C42" s="109"/>
      <c r="D42" s="110"/>
      <c r="E42" s="109"/>
      <c r="F42" s="111"/>
      <c r="G42" s="109"/>
      <c r="H42" s="111"/>
      <c r="I42" s="112"/>
      <c r="J42" s="112"/>
    </row>
    <row r="43" spans="1:10" s="377" customFormat="1" ht="38.25">
      <c r="A43" s="107" t="s">
        <v>431</v>
      </c>
      <c r="B43" s="114" t="s">
        <v>432</v>
      </c>
      <c r="C43" s="109"/>
      <c r="D43" s="115"/>
      <c r="E43" s="109"/>
      <c r="F43" s="116"/>
      <c r="G43" s="117"/>
      <c r="H43" s="111"/>
      <c r="I43" s="112"/>
      <c r="J43" s="112"/>
    </row>
    <row r="44" spans="1:10" s="377" customFormat="1">
      <c r="A44" s="107"/>
      <c r="B44" s="118" t="s">
        <v>433</v>
      </c>
      <c r="C44" s="109" t="s">
        <v>434</v>
      </c>
      <c r="D44" s="115">
        <f>20.13</f>
        <v>20.13</v>
      </c>
      <c r="E44" s="109"/>
      <c r="F44" s="155"/>
      <c r="G44" s="117"/>
      <c r="H44" s="111">
        <f t="shared" ref="H44:H45" si="0">D44*F44</f>
        <v>0</v>
      </c>
      <c r="I44" s="112"/>
      <c r="J44" s="112"/>
    </row>
    <row r="45" spans="1:10" s="377" customFormat="1">
      <c r="A45" s="107"/>
      <c r="B45" s="118" t="s">
        <v>435</v>
      </c>
      <c r="C45" s="109" t="s">
        <v>434</v>
      </c>
      <c r="D45" s="115">
        <f>3.27</f>
        <v>3.27</v>
      </c>
      <c r="E45" s="109"/>
      <c r="F45" s="155"/>
      <c r="G45" s="117"/>
      <c r="H45" s="111">
        <f t="shared" si="0"/>
        <v>0</v>
      </c>
      <c r="I45" s="112"/>
      <c r="J45" s="112"/>
    </row>
    <row r="46" spans="1:10" s="377" customFormat="1" ht="38.25">
      <c r="A46" s="107" t="s">
        <v>436</v>
      </c>
      <c r="B46" s="114" t="s">
        <v>437</v>
      </c>
      <c r="C46" s="109"/>
      <c r="D46" s="119"/>
      <c r="E46" s="109"/>
      <c r="F46" s="155"/>
      <c r="G46" s="117"/>
      <c r="H46" s="111"/>
      <c r="I46" s="112"/>
      <c r="J46" s="112"/>
    </row>
    <row r="47" spans="1:10" s="377" customFormat="1">
      <c r="A47" s="107"/>
      <c r="B47" s="118" t="s">
        <v>433</v>
      </c>
      <c r="C47" s="109" t="s">
        <v>438</v>
      </c>
      <c r="D47" s="119">
        <v>3</v>
      </c>
      <c r="E47" s="109"/>
      <c r="F47" s="155"/>
      <c r="G47" s="117"/>
      <c r="H47" s="111">
        <f t="shared" ref="H47:H48" si="1">D47*F47</f>
        <v>0</v>
      </c>
      <c r="I47" s="112"/>
      <c r="J47" s="112"/>
    </row>
    <row r="48" spans="1:10" s="377" customFormat="1">
      <c r="A48" s="107"/>
      <c r="B48" s="118" t="s">
        <v>435</v>
      </c>
      <c r="C48" s="109" t="s">
        <v>438</v>
      </c>
      <c r="D48" s="119">
        <v>3</v>
      </c>
      <c r="E48" s="109"/>
      <c r="F48" s="155"/>
      <c r="G48" s="117"/>
      <c r="H48" s="111">
        <f t="shared" si="1"/>
        <v>0</v>
      </c>
      <c r="I48" s="112"/>
      <c r="J48" s="112"/>
    </row>
    <row r="49" spans="1:10" s="377" customFormat="1" ht="38.25">
      <c r="A49" s="107" t="s">
        <v>439</v>
      </c>
      <c r="B49" s="114" t="s">
        <v>440</v>
      </c>
      <c r="C49" s="109" t="s">
        <v>8</v>
      </c>
      <c r="D49" s="115">
        <f>20.13+3.27</f>
        <v>23.4</v>
      </c>
      <c r="E49" s="109"/>
      <c r="F49" s="155"/>
      <c r="G49" s="117"/>
      <c r="H49" s="111">
        <f>D49*F49</f>
        <v>0</v>
      </c>
      <c r="I49" s="112"/>
      <c r="J49" s="112"/>
    </row>
    <row r="50" spans="1:10" s="377" customFormat="1">
      <c r="A50" s="107"/>
      <c r="B50" s="114"/>
      <c r="C50" s="109"/>
      <c r="D50" s="119"/>
      <c r="E50" s="109"/>
      <c r="F50" s="126"/>
      <c r="G50" s="117"/>
      <c r="H50" s="111"/>
      <c r="I50" s="112"/>
      <c r="J50" s="112"/>
    </row>
    <row r="51" spans="1:10" s="377" customFormat="1" ht="25.5">
      <c r="A51" s="107" t="s">
        <v>441</v>
      </c>
      <c r="B51" s="114" t="s">
        <v>442</v>
      </c>
      <c r="C51" s="109" t="s">
        <v>438</v>
      </c>
      <c r="D51" s="119">
        <v>1</v>
      </c>
      <c r="E51" s="109"/>
      <c r="F51" s="155"/>
      <c r="G51" s="117"/>
      <c r="H51" s="111">
        <f>D51*F51</f>
        <v>0</v>
      </c>
      <c r="I51" s="112"/>
      <c r="J51" s="112"/>
    </row>
    <row r="52" spans="1:10" s="377" customFormat="1">
      <c r="A52" s="107"/>
      <c r="B52" s="114"/>
      <c r="C52" s="109"/>
      <c r="D52" s="119"/>
      <c r="E52" s="109"/>
      <c r="F52" s="155"/>
      <c r="G52" s="117"/>
      <c r="H52" s="111"/>
      <c r="I52" s="112"/>
      <c r="J52" s="112"/>
    </row>
    <row r="53" spans="1:10" s="377" customFormat="1" ht="38.25">
      <c r="A53" s="107" t="s">
        <v>443</v>
      </c>
      <c r="B53" s="114" t="s">
        <v>444</v>
      </c>
      <c r="C53" s="109" t="s">
        <v>438</v>
      </c>
      <c r="D53" s="119">
        <v>1</v>
      </c>
      <c r="E53" s="109"/>
      <c r="F53" s="155"/>
      <c r="G53" s="117"/>
      <c r="H53" s="111">
        <f>D53*F53</f>
        <v>0</v>
      </c>
      <c r="I53" s="112"/>
      <c r="J53" s="112"/>
    </row>
    <row r="54" spans="1:10" s="377" customFormat="1">
      <c r="A54" s="107"/>
      <c r="B54" s="114"/>
      <c r="C54" s="109"/>
      <c r="D54" s="119"/>
      <c r="E54" s="109"/>
      <c r="F54" s="155"/>
      <c r="G54" s="117"/>
      <c r="H54" s="111"/>
      <c r="I54" s="112"/>
      <c r="J54" s="112"/>
    </row>
    <row r="55" spans="1:10" s="377" customFormat="1" ht="51">
      <c r="A55" s="120" t="s">
        <v>445</v>
      </c>
      <c r="B55" s="121" t="s">
        <v>446</v>
      </c>
      <c r="C55" s="109" t="s">
        <v>438</v>
      </c>
      <c r="D55" s="122">
        <v>1</v>
      </c>
      <c r="F55" s="155"/>
      <c r="H55" s="111">
        <f>D55*F55</f>
        <v>0</v>
      </c>
      <c r="I55" s="112"/>
      <c r="J55" s="112"/>
    </row>
    <row r="56" spans="1:10" s="377" customFormat="1">
      <c r="A56" s="120"/>
      <c r="B56" s="123"/>
      <c r="C56" s="124"/>
      <c r="D56" s="125"/>
      <c r="F56" s="126"/>
      <c r="H56" s="126"/>
      <c r="I56" s="112"/>
      <c r="J56" s="112"/>
    </row>
    <row r="57" spans="1:10" s="377" customFormat="1" ht="51">
      <c r="A57" s="120" t="s">
        <v>447</v>
      </c>
      <c r="B57" s="121" t="s">
        <v>448</v>
      </c>
      <c r="C57" s="127"/>
      <c r="D57" s="127"/>
      <c r="F57" s="1055"/>
      <c r="H57" s="126"/>
      <c r="I57" s="112"/>
      <c r="J57" s="112"/>
    </row>
    <row r="58" spans="1:10" s="377" customFormat="1">
      <c r="A58" s="120"/>
      <c r="B58" s="123" t="s">
        <v>449</v>
      </c>
      <c r="C58" s="128" t="s">
        <v>8</v>
      </c>
      <c r="D58" s="115">
        <f t="shared" ref="D58:D59" si="2">20.13+3.27</f>
        <v>23.4</v>
      </c>
      <c r="F58" s="155"/>
      <c r="H58" s="111">
        <f>D58*F58</f>
        <v>0</v>
      </c>
      <c r="I58" s="112"/>
      <c r="J58" s="112"/>
    </row>
    <row r="59" spans="1:10" s="377" customFormat="1">
      <c r="A59" s="120"/>
      <c r="B59" s="123" t="s">
        <v>450</v>
      </c>
      <c r="C59" s="128" t="s">
        <v>8</v>
      </c>
      <c r="D59" s="115">
        <f t="shared" si="2"/>
        <v>23.4</v>
      </c>
      <c r="F59" s="155"/>
      <c r="H59" s="111">
        <f>D59*F59</f>
        <v>0</v>
      </c>
      <c r="I59" s="112"/>
      <c r="J59" s="112"/>
    </row>
    <row r="60" spans="1:10" s="377" customFormat="1">
      <c r="A60" s="120"/>
      <c r="B60" s="123"/>
      <c r="C60" s="128"/>
      <c r="D60" s="122"/>
      <c r="F60" s="155"/>
      <c r="H60" s="111"/>
      <c r="I60" s="112"/>
      <c r="J60" s="112"/>
    </row>
    <row r="61" spans="1:10" s="377" customFormat="1">
      <c r="A61" s="107" t="s">
        <v>451</v>
      </c>
      <c r="B61" s="353" t="s">
        <v>452</v>
      </c>
      <c r="C61" s="112" t="s">
        <v>5</v>
      </c>
      <c r="D61" s="122">
        <v>1</v>
      </c>
      <c r="F61" s="155"/>
      <c r="H61" s="111">
        <f>D61*F61</f>
        <v>0</v>
      </c>
      <c r="I61" s="112"/>
      <c r="J61" s="112"/>
    </row>
    <row r="62" spans="1:10" s="377" customFormat="1">
      <c r="A62" s="108"/>
      <c r="B62" s="112"/>
      <c r="C62" s="112"/>
      <c r="D62" s="122"/>
      <c r="F62" s="155"/>
      <c r="H62" s="111"/>
      <c r="I62" s="112"/>
      <c r="J62" s="112"/>
    </row>
    <row r="63" spans="1:10" s="377" customFormat="1" ht="38.25">
      <c r="A63" s="107" t="s">
        <v>453</v>
      </c>
      <c r="B63" s="353" t="s">
        <v>454</v>
      </c>
      <c r="C63" s="112"/>
      <c r="D63" s="122"/>
      <c r="F63" s="155"/>
      <c r="H63" s="111"/>
      <c r="I63" s="112"/>
      <c r="J63" s="112"/>
    </row>
    <row r="64" spans="1:10" s="377" customFormat="1">
      <c r="A64" s="125"/>
      <c r="B64" s="112" t="s">
        <v>455</v>
      </c>
      <c r="C64" s="112" t="s">
        <v>5</v>
      </c>
      <c r="D64" s="122">
        <v>1</v>
      </c>
      <c r="F64" s="155"/>
      <c r="H64" s="111">
        <f>D64*F64</f>
        <v>0</v>
      </c>
      <c r="I64" s="112"/>
      <c r="J64" s="112"/>
    </row>
    <row r="65" spans="1:10" s="377" customFormat="1">
      <c r="A65" s="108"/>
      <c r="B65" s="112"/>
      <c r="C65" s="112"/>
      <c r="D65" s="112"/>
      <c r="E65" s="129"/>
      <c r="F65" s="116"/>
      <c r="H65" s="112"/>
      <c r="I65" s="112"/>
      <c r="J65" s="112"/>
    </row>
    <row r="66" spans="1:10" s="377" customFormat="1" ht="13.5" thickBot="1">
      <c r="A66" s="130"/>
      <c r="B66" s="131" t="s">
        <v>456</v>
      </c>
      <c r="C66" s="132"/>
      <c r="D66" s="133"/>
      <c r="E66" s="132"/>
      <c r="F66" s="134"/>
      <c r="G66" s="132"/>
      <c r="H66" s="135">
        <f>SUM(H43:H65)</f>
        <v>0</v>
      </c>
      <c r="I66" s="112"/>
      <c r="J66" s="112"/>
    </row>
    <row r="67" spans="1:10" s="377" customFormat="1" ht="13.5" thickTop="1">
      <c r="A67" s="136"/>
      <c r="B67" s="137"/>
      <c r="C67" s="138"/>
      <c r="D67" s="139"/>
      <c r="E67" s="138"/>
      <c r="F67" s="140"/>
      <c r="G67" s="138"/>
      <c r="H67" s="141"/>
      <c r="I67" s="112"/>
      <c r="J67" s="112"/>
    </row>
    <row r="68" spans="1:10">
      <c r="A68" s="96"/>
      <c r="B68" s="101"/>
      <c r="C68" s="103"/>
      <c r="D68" s="104"/>
      <c r="E68" s="103"/>
      <c r="F68" s="100"/>
      <c r="G68" s="98"/>
      <c r="H68" s="100"/>
      <c r="I68" s="101"/>
      <c r="J68" s="101"/>
    </row>
    <row r="69" spans="1:10">
      <c r="A69" s="102" t="s">
        <v>457</v>
      </c>
      <c r="B69" s="102" t="s">
        <v>107</v>
      </c>
      <c r="C69" s="98"/>
      <c r="D69" s="99"/>
      <c r="E69" s="98"/>
      <c r="F69" s="100"/>
      <c r="G69" s="98"/>
      <c r="H69" s="100"/>
      <c r="I69" s="101"/>
      <c r="J69" s="101"/>
    </row>
    <row r="70" spans="1:10">
      <c r="A70" s="102"/>
      <c r="B70" s="102" t="s">
        <v>650</v>
      </c>
      <c r="C70" s="98"/>
      <c r="D70" s="99"/>
      <c r="E70" s="98"/>
      <c r="F70" s="100"/>
      <c r="G70" s="98"/>
      <c r="H70" s="100"/>
      <c r="I70" s="101"/>
      <c r="J70" s="101"/>
    </row>
    <row r="71" spans="1:10">
      <c r="A71" s="102"/>
      <c r="B71" s="114"/>
      <c r="C71" s="98"/>
      <c r="D71" s="99"/>
      <c r="E71" s="98"/>
      <c r="F71" s="100"/>
      <c r="G71" s="98"/>
      <c r="H71" s="100"/>
      <c r="I71" s="101"/>
      <c r="J71" s="101"/>
    </row>
    <row r="72" spans="1:10" ht="38.25">
      <c r="A72" s="107" t="s">
        <v>458</v>
      </c>
      <c r="B72" s="142" t="s">
        <v>459</v>
      </c>
      <c r="C72" s="143"/>
      <c r="D72" s="115"/>
      <c r="F72" s="144"/>
      <c r="H72" s="145"/>
      <c r="I72" s="101"/>
      <c r="J72" s="101"/>
    </row>
    <row r="73" spans="1:10">
      <c r="A73" s="107"/>
      <c r="B73" s="118" t="s">
        <v>433</v>
      </c>
      <c r="C73" s="143" t="s">
        <v>10</v>
      </c>
      <c r="D73" s="115">
        <v>5.89</v>
      </c>
      <c r="F73" s="1056"/>
      <c r="H73" s="145">
        <f t="shared" ref="H73:H74" si="3">D73*F73</f>
        <v>0</v>
      </c>
      <c r="I73" s="101"/>
      <c r="J73" s="101"/>
    </row>
    <row r="74" spans="1:10">
      <c r="A74" s="102"/>
      <c r="B74" s="118" t="s">
        <v>435</v>
      </c>
      <c r="C74" s="143" t="s">
        <v>10</v>
      </c>
      <c r="D74" s="115">
        <v>1</v>
      </c>
      <c r="F74" s="1056"/>
      <c r="H74" s="145">
        <f t="shared" si="3"/>
        <v>0</v>
      </c>
      <c r="I74" s="101"/>
      <c r="J74" s="101"/>
    </row>
    <row r="75" spans="1:10" ht="51">
      <c r="A75" s="96" t="s">
        <v>460</v>
      </c>
      <c r="B75" s="146" t="s">
        <v>461</v>
      </c>
      <c r="C75" s="98"/>
      <c r="D75" s="147"/>
      <c r="E75" s="98"/>
      <c r="F75" s="1057"/>
      <c r="G75" s="98"/>
      <c r="H75" s="100"/>
      <c r="I75" s="101"/>
      <c r="J75" s="101"/>
    </row>
    <row r="76" spans="1:10">
      <c r="A76" s="96"/>
      <c r="B76" s="118" t="s">
        <v>433</v>
      </c>
      <c r="C76" s="98" t="s">
        <v>11</v>
      </c>
      <c r="D76" s="147">
        <f>20.8*0.9</f>
        <v>18.720000000000002</v>
      </c>
      <c r="E76" s="98"/>
      <c r="F76" s="1057"/>
      <c r="G76" s="98"/>
      <c r="H76" s="100">
        <f t="shared" ref="H76:H77" si="4">D76*F76</f>
        <v>0</v>
      </c>
      <c r="I76" s="101"/>
      <c r="J76" s="101"/>
    </row>
    <row r="77" spans="1:10">
      <c r="A77" s="148"/>
      <c r="B77" s="118" t="s">
        <v>435</v>
      </c>
      <c r="C77" s="98" t="s">
        <v>11</v>
      </c>
      <c r="D77" s="147">
        <f>4.08*0.9</f>
        <v>3.6720000000000002</v>
      </c>
      <c r="E77" s="98"/>
      <c r="F77" s="1057"/>
      <c r="G77" s="98"/>
      <c r="H77" s="100">
        <f t="shared" si="4"/>
        <v>0</v>
      </c>
      <c r="I77" s="101"/>
      <c r="J77" s="101"/>
    </row>
    <row r="78" spans="1:10" ht="51">
      <c r="A78" s="96" t="s">
        <v>462</v>
      </c>
      <c r="B78" s="146" t="s">
        <v>463</v>
      </c>
      <c r="C78" s="98"/>
      <c r="D78" s="147"/>
      <c r="E78" s="98"/>
      <c r="F78" s="1057"/>
      <c r="G78" s="98"/>
      <c r="H78" s="100"/>
      <c r="I78" s="101"/>
      <c r="J78" s="101"/>
    </row>
    <row r="79" spans="1:10">
      <c r="A79" s="96"/>
      <c r="B79" s="118" t="s">
        <v>433</v>
      </c>
      <c r="C79" s="98" t="s">
        <v>11</v>
      </c>
      <c r="D79" s="147">
        <f>20.8*0.1</f>
        <v>2.08</v>
      </c>
      <c r="E79" s="98"/>
      <c r="F79" s="1057"/>
      <c r="G79" s="98"/>
      <c r="H79" s="100">
        <f t="shared" ref="H79:H80" si="5">D79*F79</f>
        <v>0</v>
      </c>
      <c r="I79" s="101"/>
      <c r="J79" s="101"/>
    </row>
    <row r="80" spans="1:10">
      <c r="A80" s="96"/>
      <c r="B80" s="118" t="s">
        <v>435</v>
      </c>
      <c r="C80" s="98" t="s">
        <v>11</v>
      </c>
      <c r="D80" s="147">
        <f>4.08*0.1</f>
        <v>0.40800000000000003</v>
      </c>
      <c r="E80" s="98"/>
      <c r="F80" s="1057"/>
      <c r="G80" s="98"/>
      <c r="H80" s="100">
        <f t="shared" si="5"/>
        <v>0</v>
      </c>
      <c r="I80" s="101"/>
      <c r="J80" s="101"/>
    </row>
    <row r="81" spans="1:10" ht="25.5">
      <c r="A81" s="96" t="s">
        <v>464</v>
      </c>
      <c r="B81" s="149" t="s">
        <v>465</v>
      </c>
      <c r="C81" s="98"/>
      <c r="D81" s="115"/>
      <c r="E81" s="98"/>
      <c r="F81" s="1057"/>
      <c r="G81" s="150"/>
      <c r="H81" s="100"/>
      <c r="I81" s="101"/>
      <c r="J81" s="101"/>
    </row>
    <row r="82" spans="1:10">
      <c r="A82" s="96"/>
      <c r="B82" s="118" t="s">
        <v>433</v>
      </c>
      <c r="C82" s="98" t="s">
        <v>466</v>
      </c>
      <c r="D82" s="115">
        <f>20.13</f>
        <v>20.13</v>
      </c>
      <c r="E82" s="98"/>
      <c r="F82" s="1057"/>
      <c r="G82" s="150"/>
      <c r="H82" s="100">
        <f t="shared" ref="H82:H83" si="6">D82*F82</f>
        <v>0</v>
      </c>
      <c r="I82" s="101"/>
      <c r="J82" s="101"/>
    </row>
    <row r="83" spans="1:10">
      <c r="A83" s="151"/>
      <c r="B83" s="118" t="s">
        <v>435</v>
      </c>
      <c r="C83" s="98" t="s">
        <v>466</v>
      </c>
      <c r="D83" s="115">
        <f>3.27</f>
        <v>3.27</v>
      </c>
      <c r="E83" s="98"/>
      <c r="F83" s="1057"/>
      <c r="G83" s="150"/>
      <c r="H83" s="100">
        <f t="shared" si="6"/>
        <v>0</v>
      </c>
      <c r="I83" s="101"/>
      <c r="J83" s="101"/>
    </row>
    <row r="84" spans="1:10" ht="63.75">
      <c r="A84" s="96" t="s">
        <v>467</v>
      </c>
      <c r="B84" s="149" t="s">
        <v>468</v>
      </c>
      <c r="C84" s="98"/>
      <c r="D84" s="115"/>
      <c r="E84" s="98"/>
      <c r="F84" s="1057"/>
      <c r="G84" s="150"/>
      <c r="H84" s="100"/>
      <c r="I84" s="101"/>
      <c r="J84" s="101"/>
    </row>
    <row r="85" spans="1:10">
      <c r="A85" s="96"/>
      <c r="B85" s="118" t="s">
        <v>433</v>
      </c>
      <c r="C85" s="98" t="s">
        <v>11</v>
      </c>
      <c r="D85" s="115">
        <v>1.98</v>
      </c>
      <c r="E85" s="98"/>
      <c r="F85" s="1057"/>
      <c r="G85" s="150"/>
      <c r="H85" s="100">
        <f t="shared" ref="H85:H86" si="7">D85*F85</f>
        <v>0</v>
      </c>
      <c r="I85" s="101"/>
      <c r="J85" s="101"/>
    </row>
    <row r="86" spans="1:10">
      <c r="A86" s="148"/>
      <c r="B86" s="118" t="s">
        <v>435</v>
      </c>
      <c r="C86" s="98" t="s">
        <v>11</v>
      </c>
      <c r="D86" s="115">
        <v>0.5</v>
      </c>
      <c r="E86" s="98"/>
      <c r="F86" s="1057"/>
      <c r="G86" s="150"/>
      <c r="H86" s="100">
        <f t="shared" si="7"/>
        <v>0</v>
      </c>
      <c r="I86" s="101"/>
      <c r="J86" s="101"/>
    </row>
    <row r="87" spans="1:10" ht="76.5">
      <c r="A87" s="96" t="s">
        <v>469</v>
      </c>
      <c r="B87" s="152" t="s">
        <v>470</v>
      </c>
      <c r="C87" s="98"/>
      <c r="D87" s="153"/>
      <c r="E87" s="98"/>
      <c r="F87" s="1057"/>
      <c r="G87" s="150"/>
      <c r="H87" s="100"/>
      <c r="I87" s="101"/>
      <c r="J87" s="101"/>
    </row>
    <row r="88" spans="1:10">
      <c r="A88" s="96"/>
      <c r="B88" s="118" t="s">
        <v>433</v>
      </c>
      <c r="C88" s="98" t="s">
        <v>11</v>
      </c>
      <c r="D88" s="153">
        <v>7.62</v>
      </c>
      <c r="E88" s="98"/>
      <c r="F88" s="1057"/>
      <c r="G88" s="150"/>
      <c r="H88" s="100">
        <f t="shared" ref="H88:H89" si="8">D88*F88</f>
        <v>0</v>
      </c>
      <c r="I88" s="101"/>
      <c r="J88" s="101"/>
    </row>
    <row r="89" spans="1:10">
      <c r="A89" s="96"/>
      <c r="B89" s="118" t="s">
        <v>435</v>
      </c>
      <c r="C89" s="98" t="s">
        <v>11</v>
      </c>
      <c r="D89" s="153">
        <v>1.1599999999999999</v>
      </c>
      <c r="E89" s="98"/>
      <c r="F89" s="1057"/>
      <c r="G89" s="150"/>
      <c r="H89" s="100">
        <f t="shared" si="8"/>
        <v>0</v>
      </c>
      <c r="I89" s="101"/>
      <c r="J89" s="101"/>
    </row>
    <row r="90" spans="1:10" ht="25.5">
      <c r="A90" s="96" t="s">
        <v>471</v>
      </c>
      <c r="B90" s="146" t="s">
        <v>472</v>
      </c>
      <c r="C90" s="98"/>
      <c r="D90" s="115"/>
      <c r="E90" s="98"/>
      <c r="F90" s="1057"/>
      <c r="G90" s="150"/>
      <c r="H90" s="100"/>
      <c r="I90" s="101"/>
      <c r="J90" s="101"/>
    </row>
    <row r="91" spans="1:10">
      <c r="A91" s="96"/>
      <c r="B91" s="118" t="s">
        <v>433</v>
      </c>
      <c r="C91" s="98" t="s">
        <v>11</v>
      </c>
      <c r="D91" s="115">
        <v>10.75</v>
      </c>
      <c r="E91" s="98"/>
      <c r="F91" s="1057"/>
      <c r="G91" s="150"/>
      <c r="H91" s="100">
        <f t="shared" ref="H91" si="9">D91*F91</f>
        <v>0</v>
      </c>
      <c r="I91" s="101"/>
      <c r="J91" s="101"/>
    </row>
    <row r="92" spans="1:10">
      <c r="A92" s="96"/>
      <c r="B92" s="118" t="s">
        <v>435</v>
      </c>
      <c r="C92" s="98" t="s">
        <v>11</v>
      </c>
      <c r="D92" s="115">
        <v>2.56</v>
      </c>
      <c r="E92" s="98"/>
      <c r="F92" s="1057"/>
      <c r="G92" s="150"/>
      <c r="H92" s="100">
        <f>D92*F92</f>
        <v>0</v>
      </c>
      <c r="I92" s="101"/>
      <c r="J92" s="101"/>
    </row>
    <row r="93" spans="1:10" ht="38.25">
      <c r="A93" s="120" t="s">
        <v>473</v>
      </c>
      <c r="B93" s="146" t="s">
        <v>474</v>
      </c>
      <c r="C93" s="98"/>
      <c r="D93" s="115"/>
      <c r="E93" s="98"/>
      <c r="F93" s="1057"/>
      <c r="G93" s="150"/>
      <c r="H93" s="100"/>
      <c r="I93" s="101"/>
      <c r="J93" s="101"/>
    </row>
    <row r="94" spans="1:10">
      <c r="A94" s="120"/>
      <c r="B94" s="118" t="s">
        <v>433</v>
      </c>
      <c r="C94" s="98" t="s">
        <v>11</v>
      </c>
      <c r="D94" s="115">
        <v>3</v>
      </c>
      <c r="E94" s="98"/>
      <c r="F94" s="1057"/>
      <c r="G94" s="150"/>
      <c r="H94" s="100">
        <f t="shared" ref="H94:H95" si="10">D94*F94</f>
        <v>0</v>
      </c>
      <c r="I94" s="101"/>
      <c r="J94" s="101"/>
    </row>
    <row r="95" spans="1:10">
      <c r="A95" s="148"/>
      <c r="B95" s="118" t="s">
        <v>435</v>
      </c>
      <c r="C95" s="98" t="s">
        <v>11</v>
      </c>
      <c r="D95" s="115">
        <v>1.5</v>
      </c>
      <c r="E95" s="98"/>
      <c r="F95" s="1057"/>
      <c r="G95" s="150"/>
      <c r="H95" s="100">
        <f t="shared" si="10"/>
        <v>0</v>
      </c>
      <c r="I95" s="101"/>
      <c r="J95" s="101"/>
    </row>
    <row r="96" spans="1:10">
      <c r="A96" s="96" t="s">
        <v>475</v>
      </c>
      <c r="B96" s="154" t="s">
        <v>476</v>
      </c>
      <c r="C96" s="124"/>
      <c r="D96" s="115"/>
      <c r="F96" s="155"/>
      <c r="H96" s="126"/>
      <c r="I96" s="101"/>
      <c r="J96" s="101"/>
    </row>
    <row r="97" spans="1:10">
      <c r="A97" s="96"/>
      <c r="B97" s="118" t="s">
        <v>433</v>
      </c>
      <c r="C97" s="124" t="s">
        <v>24</v>
      </c>
      <c r="D97" s="115">
        <v>3</v>
      </c>
      <c r="F97" s="155"/>
      <c r="H97" s="126">
        <f t="shared" ref="H97:H98" si="11">D97*F97</f>
        <v>0</v>
      </c>
      <c r="I97" s="101"/>
      <c r="J97" s="101"/>
    </row>
    <row r="98" spans="1:10">
      <c r="A98" s="148"/>
      <c r="B98" s="118" t="s">
        <v>435</v>
      </c>
      <c r="C98" s="124" t="s">
        <v>24</v>
      </c>
      <c r="D98" s="115">
        <v>1</v>
      </c>
      <c r="F98" s="155"/>
      <c r="H98" s="126">
        <f t="shared" si="11"/>
        <v>0</v>
      </c>
      <c r="I98" s="101"/>
      <c r="J98" s="101"/>
    </row>
    <row r="99" spans="1:10" ht="13.5" thickBot="1">
      <c r="A99" s="156"/>
      <c r="B99" s="157" t="s">
        <v>477</v>
      </c>
      <c r="C99" s="158"/>
      <c r="D99" s="159"/>
      <c r="E99" s="158"/>
      <c r="F99" s="160"/>
      <c r="G99" s="158"/>
      <c r="H99" s="135">
        <f>SUM(H71:H98)</f>
        <v>0</v>
      </c>
      <c r="I99" s="101"/>
      <c r="J99" s="101"/>
    </row>
    <row r="100" spans="1:10" ht="13.5" thickTop="1">
      <c r="A100" s="96"/>
      <c r="B100" s="161"/>
      <c r="C100" s="162"/>
      <c r="D100" s="163"/>
      <c r="E100" s="162"/>
      <c r="F100" s="164"/>
      <c r="G100" s="162"/>
      <c r="H100" s="165"/>
      <c r="I100" s="101"/>
      <c r="J100" s="101"/>
    </row>
    <row r="101" spans="1:10">
      <c r="A101" s="166"/>
      <c r="B101" s="167"/>
      <c r="C101" s="162"/>
      <c r="D101" s="163"/>
      <c r="E101" s="162"/>
      <c r="F101" s="164"/>
      <c r="G101" s="162"/>
      <c r="H101" s="165"/>
      <c r="I101" s="101"/>
      <c r="J101" s="101"/>
    </row>
    <row r="102" spans="1:10">
      <c r="A102" s="102" t="s">
        <v>478</v>
      </c>
      <c r="B102" s="102" t="s">
        <v>1</v>
      </c>
      <c r="C102" s="98"/>
      <c r="D102" s="99"/>
      <c r="E102" s="98"/>
      <c r="F102" s="100"/>
      <c r="G102" s="98"/>
      <c r="H102" s="100"/>
      <c r="I102" s="101"/>
      <c r="J102" s="101"/>
    </row>
    <row r="103" spans="1:10">
      <c r="A103" s="102"/>
      <c r="B103" s="102"/>
      <c r="C103" s="98"/>
      <c r="D103" s="99"/>
      <c r="E103" s="98"/>
      <c r="F103" s="100"/>
      <c r="G103" s="98"/>
      <c r="H103" s="100"/>
      <c r="I103" s="101"/>
      <c r="J103" s="101"/>
    </row>
    <row r="104" spans="1:10" ht="38.25">
      <c r="A104" s="96"/>
      <c r="B104" s="168" t="s">
        <v>479</v>
      </c>
      <c r="C104" s="98"/>
      <c r="D104" s="115"/>
      <c r="E104" s="98"/>
      <c r="F104" s="100"/>
      <c r="G104" s="150"/>
      <c r="H104" s="100"/>
      <c r="I104" s="101"/>
      <c r="J104" s="101"/>
    </row>
    <row r="105" spans="1:10" ht="25.5">
      <c r="A105" s="96"/>
      <c r="B105" s="168" t="s">
        <v>480</v>
      </c>
      <c r="C105" s="98"/>
      <c r="D105" s="115"/>
      <c r="E105" s="98"/>
      <c r="F105" s="100"/>
      <c r="G105" s="150"/>
      <c r="H105" s="100"/>
      <c r="I105" s="101"/>
      <c r="J105" s="101"/>
    </row>
    <row r="106" spans="1:10">
      <c r="A106" s="96"/>
      <c r="B106" s="168"/>
      <c r="C106" s="98"/>
      <c r="D106" s="115"/>
      <c r="E106" s="98"/>
      <c r="F106" s="100"/>
      <c r="G106" s="150"/>
      <c r="H106" s="100"/>
      <c r="I106" s="101"/>
      <c r="J106" s="101"/>
    </row>
    <row r="107" spans="1:10" ht="114.75">
      <c r="A107" s="96" t="s">
        <v>481</v>
      </c>
      <c r="B107" s="168" t="s">
        <v>482</v>
      </c>
      <c r="C107" s="98" t="s">
        <v>5</v>
      </c>
      <c r="D107" s="115">
        <v>3</v>
      </c>
      <c r="E107" s="98"/>
      <c r="F107" s="1058"/>
      <c r="G107" s="150"/>
      <c r="H107" s="100">
        <f>D107*F107</f>
        <v>0</v>
      </c>
      <c r="I107" s="101"/>
      <c r="J107" s="101"/>
    </row>
    <row r="108" spans="1:10">
      <c r="A108" s="96"/>
      <c r="B108" s="168"/>
      <c r="C108" s="98"/>
      <c r="D108" s="115"/>
      <c r="E108" s="98"/>
      <c r="F108" s="1058"/>
      <c r="G108" s="150"/>
      <c r="H108" s="100"/>
      <c r="I108" s="101"/>
      <c r="J108" s="101"/>
    </row>
    <row r="109" spans="1:10" ht="102">
      <c r="A109" s="96" t="s">
        <v>483</v>
      </c>
      <c r="B109" s="168" t="s">
        <v>484</v>
      </c>
      <c r="C109" s="98" t="s">
        <v>5</v>
      </c>
      <c r="D109" s="115">
        <v>1</v>
      </c>
      <c r="E109" s="98"/>
      <c r="F109" s="1058"/>
      <c r="G109" s="150"/>
      <c r="H109" s="100">
        <f>D109*F109</f>
        <v>0</v>
      </c>
      <c r="I109" s="101"/>
      <c r="J109" s="101"/>
    </row>
    <row r="110" spans="1:10">
      <c r="A110" s="96"/>
      <c r="B110" s="97"/>
      <c r="C110" s="98"/>
      <c r="D110" s="99"/>
      <c r="E110" s="98"/>
      <c r="F110" s="100"/>
      <c r="G110" s="98"/>
      <c r="H110" s="100"/>
      <c r="I110" s="101"/>
      <c r="J110" s="101"/>
    </row>
    <row r="111" spans="1:10" ht="13.5" thickBot="1">
      <c r="A111" s="156"/>
      <c r="B111" s="157" t="s">
        <v>485</v>
      </c>
      <c r="C111" s="158"/>
      <c r="D111" s="159"/>
      <c r="E111" s="158"/>
      <c r="F111" s="160"/>
      <c r="G111" s="158"/>
      <c r="H111" s="135">
        <f>SUM(H107:H109)</f>
        <v>0</v>
      </c>
      <c r="I111" s="101"/>
      <c r="J111" s="101"/>
    </row>
    <row r="112" spans="1:10" ht="13.5" thickTop="1">
      <c r="A112" s="166"/>
      <c r="B112" s="161"/>
      <c r="C112" s="162"/>
      <c r="D112" s="163"/>
      <c r="E112" s="162"/>
      <c r="F112" s="164"/>
      <c r="G112" s="162"/>
      <c r="H112" s="141"/>
      <c r="I112" s="101"/>
      <c r="J112" s="101"/>
    </row>
    <row r="113" spans="1:10">
      <c r="A113" s="166"/>
      <c r="B113" s="161"/>
      <c r="C113" s="162"/>
      <c r="D113" s="163"/>
      <c r="E113" s="162"/>
      <c r="F113" s="164"/>
      <c r="G113" s="162"/>
      <c r="H113" s="165"/>
      <c r="I113" s="101"/>
      <c r="J113" s="101"/>
    </row>
    <row r="114" spans="1:10">
      <c r="A114" s="102" t="s">
        <v>486</v>
      </c>
      <c r="B114" s="102" t="s">
        <v>487</v>
      </c>
      <c r="C114" s="98"/>
      <c r="D114" s="99"/>
      <c r="E114" s="98"/>
      <c r="F114" s="100"/>
      <c r="G114" s="98"/>
      <c r="H114" s="100"/>
      <c r="I114" s="101"/>
      <c r="J114" s="101"/>
    </row>
    <row r="115" spans="1:10">
      <c r="A115" s="96"/>
      <c r="B115" s="97"/>
      <c r="C115" s="98"/>
      <c r="D115" s="99"/>
      <c r="E115" s="98"/>
      <c r="F115" s="100"/>
      <c r="G115" s="98"/>
      <c r="H115" s="100"/>
      <c r="I115" s="101"/>
      <c r="J115" s="101"/>
    </row>
    <row r="116" spans="1:10" ht="63.75">
      <c r="A116" s="96" t="s">
        <v>488</v>
      </c>
      <c r="B116" s="167" t="s">
        <v>489</v>
      </c>
      <c r="C116" s="109"/>
      <c r="D116" s="115"/>
      <c r="E116" s="109"/>
      <c r="F116" s="119"/>
      <c r="G116" s="117"/>
      <c r="H116" s="100"/>
      <c r="I116" s="101"/>
      <c r="J116" s="101"/>
    </row>
    <row r="117" spans="1:10">
      <c r="A117" s="96"/>
      <c r="B117" s="118" t="s">
        <v>433</v>
      </c>
      <c r="C117" s="109" t="s">
        <v>434</v>
      </c>
      <c r="D117" s="115">
        <v>20.13</v>
      </c>
      <c r="E117" s="109"/>
      <c r="F117" s="1059"/>
      <c r="G117" s="117"/>
      <c r="H117" s="100">
        <f t="shared" ref="H117:H118" si="12">D117*F117</f>
        <v>0</v>
      </c>
      <c r="I117" s="101"/>
      <c r="J117" s="101"/>
    </row>
    <row r="118" spans="1:10">
      <c r="A118" s="96"/>
      <c r="B118" s="118" t="s">
        <v>435</v>
      </c>
      <c r="C118" s="109" t="s">
        <v>434</v>
      </c>
      <c r="D118" s="115">
        <v>3.27</v>
      </c>
      <c r="E118" s="109"/>
      <c r="F118" s="1059"/>
      <c r="G118" s="117"/>
      <c r="H118" s="100">
        <f t="shared" si="12"/>
        <v>0</v>
      </c>
      <c r="I118" s="101"/>
      <c r="J118" s="101"/>
    </row>
    <row r="119" spans="1:10" ht="25.5">
      <c r="A119" s="120" t="s">
        <v>490</v>
      </c>
      <c r="B119" s="154" t="s">
        <v>491</v>
      </c>
      <c r="C119" s="124"/>
      <c r="D119" s="115"/>
      <c r="F119" s="155"/>
      <c r="H119" s="126"/>
      <c r="I119" s="101"/>
      <c r="J119" s="101"/>
    </row>
    <row r="120" spans="1:10">
      <c r="A120" s="120"/>
      <c r="B120" s="118" t="s">
        <v>433</v>
      </c>
      <c r="C120" s="124" t="s">
        <v>8</v>
      </c>
      <c r="D120" s="115">
        <v>20.13</v>
      </c>
      <c r="F120" s="155"/>
      <c r="H120" s="126">
        <f t="shared" ref="H120:H121" si="13">D120*F120</f>
        <v>0</v>
      </c>
      <c r="I120" s="101"/>
      <c r="J120" s="101"/>
    </row>
    <row r="121" spans="1:10">
      <c r="A121" s="169"/>
      <c r="B121" s="118" t="s">
        <v>435</v>
      </c>
      <c r="C121" s="124" t="s">
        <v>8</v>
      </c>
      <c r="D121" s="115">
        <v>3.27</v>
      </c>
      <c r="F121" s="155"/>
      <c r="H121" s="126">
        <f t="shared" si="13"/>
        <v>0</v>
      </c>
      <c r="I121" s="101"/>
      <c r="J121" s="101"/>
    </row>
    <row r="122" spans="1:10" ht="25.5">
      <c r="A122" s="120" t="s">
        <v>492</v>
      </c>
      <c r="B122" s="154" t="s">
        <v>493</v>
      </c>
      <c r="C122" s="124"/>
      <c r="D122" s="115"/>
      <c r="F122" s="155"/>
      <c r="H122" s="126"/>
      <c r="I122" s="101"/>
      <c r="J122" s="101"/>
    </row>
    <row r="123" spans="1:10">
      <c r="A123" s="120"/>
      <c r="B123" s="118" t="s">
        <v>433</v>
      </c>
      <c r="C123" s="124" t="s">
        <v>8</v>
      </c>
      <c r="D123" s="115">
        <v>20.13</v>
      </c>
      <c r="F123" s="155"/>
      <c r="H123" s="126">
        <f t="shared" ref="H123:H124" si="14">F123*D123</f>
        <v>0</v>
      </c>
      <c r="I123" s="101"/>
      <c r="J123" s="101"/>
    </row>
    <row r="124" spans="1:10">
      <c r="A124" s="120"/>
      <c r="B124" s="118" t="s">
        <v>435</v>
      </c>
      <c r="C124" s="124" t="s">
        <v>8</v>
      </c>
      <c r="D124" s="115">
        <v>3.27</v>
      </c>
      <c r="F124" s="155"/>
      <c r="H124" s="126">
        <f t="shared" si="14"/>
        <v>0</v>
      </c>
      <c r="I124" s="101"/>
      <c r="J124" s="101"/>
    </row>
    <row r="125" spans="1:10">
      <c r="A125" s="120" t="s">
        <v>494</v>
      </c>
      <c r="B125" s="154" t="s">
        <v>495</v>
      </c>
      <c r="C125" s="124"/>
      <c r="D125" s="115"/>
      <c r="F125" s="155"/>
      <c r="H125" s="126"/>
      <c r="I125" s="101"/>
      <c r="J125" s="101"/>
    </row>
    <row r="126" spans="1:10">
      <c r="A126" s="120"/>
      <c r="B126" s="118" t="s">
        <v>433</v>
      </c>
      <c r="C126" s="124" t="s">
        <v>8</v>
      </c>
      <c r="D126" s="115">
        <v>20.13</v>
      </c>
      <c r="F126" s="155"/>
      <c r="H126" s="126">
        <f t="shared" ref="H126:H127" si="15">D126*F126</f>
        <v>0</v>
      </c>
      <c r="I126" s="101"/>
      <c r="J126" s="101"/>
    </row>
    <row r="127" spans="1:10">
      <c r="A127" s="96"/>
      <c r="B127" s="118" t="s">
        <v>435</v>
      </c>
      <c r="C127" s="124" t="s">
        <v>8</v>
      </c>
      <c r="D127" s="115">
        <v>3.27</v>
      </c>
      <c r="F127" s="155"/>
      <c r="H127" s="126">
        <f t="shared" si="15"/>
        <v>0</v>
      </c>
      <c r="I127" s="101"/>
      <c r="J127" s="101"/>
    </row>
    <row r="128" spans="1:10">
      <c r="A128" s="96"/>
      <c r="B128" s="118"/>
      <c r="C128" s="124"/>
      <c r="D128" s="115"/>
      <c r="F128" s="155"/>
      <c r="H128" s="126"/>
      <c r="I128" s="101"/>
      <c r="J128" s="101"/>
    </row>
    <row r="129" spans="1:10" ht="63.75">
      <c r="A129" s="120" t="s">
        <v>496</v>
      </c>
      <c r="B129" s="170" t="s">
        <v>497</v>
      </c>
      <c r="C129" s="171"/>
      <c r="D129" s="172"/>
      <c r="E129" s="140"/>
      <c r="F129" s="1060"/>
      <c r="H129" s="126"/>
      <c r="I129" s="101"/>
      <c r="J129" s="101"/>
    </row>
    <row r="130" spans="1:10">
      <c r="B130" s="170" t="s">
        <v>498</v>
      </c>
      <c r="C130" s="171" t="s">
        <v>8</v>
      </c>
      <c r="D130" s="172">
        <v>1</v>
      </c>
      <c r="F130" s="1056"/>
      <c r="H130" s="111">
        <f>D130*F130</f>
        <v>0</v>
      </c>
      <c r="I130" s="101"/>
      <c r="J130" s="101"/>
    </row>
    <row r="131" spans="1:10">
      <c r="A131" s="96"/>
      <c r="B131" s="118"/>
      <c r="C131" s="124"/>
      <c r="D131" s="115"/>
      <c r="F131" s="155"/>
      <c r="H131" s="126"/>
      <c r="I131" s="101"/>
      <c r="J131" s="101"/>
    </row>
    <row r="132" spans="1:10" ht="13.5" thickBot="1">
      <c r="A132" s="173"/>
      <c r="B132" s="157" t="s">
        <v>499</v>
      </c>
      <c r="C132" s="174"/>
      <c r="D132" s="175"/>
      <c r="E132" s="174"/>
      <c r="F132" s="176"/>
      <c r="G132" s="174"/>
      <c r="H132" s="135">
        <f>SUM(H116:H130)</f>
        <v>0</v>
      </c>
      <c r="I132" s="101"/>
      <c r="J132" s="101"/>
    </row>
    <row r="133" spans="1:10" ht="13.5" thickTop="1">
      <c r="A133" s="177"/>
      <c r="B133" s="161"/>
      <c r="C133" s="178"/>
      <c r="D133" s="179"/>
      <c r="E133" s="178"/>
      <c r="F133" s="165"/>
      <c r="G133" s="178"/>
      <c r="H133" s="165"/>
      <c r="I133" s="101"/>
      <c r="J133" s="101"/>
    </row>
    <row r="134" spans="1:10">
      <c r="A134" s="177"/>
      <c r="B134" s="161"/>
      <c r="C134" s="178"/>
      <c r="D134" s="179"/>
      <c r="E134" s="178"/>
      <c r="F134" s="165"/>
      <c r="G134" s="178"/>
      <c r="H134" s="165"/>
      <c r="I134" s="101"/>
      <c r="J134" s="101"/>
    </row>
    <row r="135" spans="1:10">
      <c r="A135" s="379" t="s">
        <v>500</v>
      </c>
      <c r="B135" s="379" t="s">
        <v>501</v>
      </c>
      <c r="C135" s="124"/>
      <c r="D135" s="180"/>
      <c r="E135" s="181"/>
      <c r="F135" s="181"/>
      <c r="G135" s="182"/>
      <c r="H135" s="182"/>
      <c r="I135" s="182"/>
    </row>
    <row r="136" spans="1:10">
      <c r="A136" s="120"/>
      <c r="B136" s="183"/>
      <c r="C136" s="124"/>
      <c r="D136" s="180"/>
      <c r="E136" s="181"/>
      <c r="F136" s="181"/>
      <c r="G136" s="182"/>
      <c r="H136" s="182"/>
      <c r="I136" s="182"/>
    </row>
    <row r="137" spans="1:10">
      <c r="A137" s="120" t="s">
        <v>502</v>
      </c>
      <c r="B137" s="154" t="s">
        <v>503</v>
      </c>
      <c r="C137" s="124"/>
      <c r="D137" s="122"/>
      <c r="E137" s="181"/>
      <c r="F137" s="181"/>
      <c r="G137" s="182"/>
      <c r="H137" s="182"/>
      <c r="I137" s="182"/>
    </row>
    <row r="138" spans="1:10">
      <c r="A138" s="169"/>
      <c r="B138" s="184"/>
      <c r="C138" s="143"/>
      <c r="D138" s="185"/>
      <c r="E138" s="144"/>
      <c r="F138" s="186"/>
    </row>
    <row r="139" spans="1:10">
      <c r="A139" s="107"/>
      <c r="B139" s="167" t="s">
        <v>504</v>
      </c>
      <c r="C139" s="109" t="s">
        <v>5</v>
      </c>
      <c r="D139" s="119">
        <v>0</v>
      </c>
      <c r="F139" s="126"/>
      <c r="H139" s="111">
        <f t="shared" ref="H139:H146" si="16">D139*F139</f>
        <v>0</v>
      </c>
    </row>
    <row r="140" spans="1:10">
      <c r="A140" s="107"/>
      <c r="B140" s="167" t="s">
        <v>505</v>
      </c>
      <c r="C140" s="109" t="s">
        <v>5</v>
      </c>
      <c r="D140" s="119">
        <v>0</v>
      </c>
      <c r="F140" s="126"/>
      <c r="H140" s="111">
        <f t="shared" si="16"/>
        <v>0</v>
      </c>
    </row>
    <row r="141" spans="1:10">
      <c r="A141" s="107"/>
      <c r="B141" s="167" t="s">
        <v>506</v>
      </c>
      <c r="C141" s="109" t="s">
        <v>5</v>
      </c>
      <c r="D141" s="119">
        <v>1</v>
      </c>
      <c r="F141" s="126"/>
      <c r="H141" s="111">
        <f t="shared" si="16"/>
        <v>0</v>
      </c>
    </row>
    <row r="142" spans="1:10">
      <c r="A142" s="107"/>
      <c r="B142" s="167" t="s">
        <v>507</v>
      </c>
      <c r="C142" s="109" t="s">
        <v>5</v>
      </c>
      <c r="D142" s="119">
        <v>0</v>
      </c>
      <c r="F142" s="126"/>
      <c r="H142" s="111">
        <f t="shared" si="16"/>
        <v>0</v>
      </c>
    </row>
    <row r="143" spans="1:10">
      <c r="A143" s="107"/>
      <c r="B143" s="167" t="s">
        <v>508</v>
      </c>
      <c r="C143" s="109" t="s">
        <v>5</v>
      </c>
      <c r="D143" s="119">
        <v>0</v>
      </c>
      <c r="F143" s="126"/>
      <c r="H143" s="111">
        <f t="shared" si="16"/>
        <v>0</v>
      </c>
    </row>
    <row r="144" spans="1:10">
      <c r="A144" s="107"/>
      <c r="B144" s="167" t="s">
        <v>509</v>
      </c>
      <c r="C144" s="109" t="s">
        <v>5</v>
      </c>
      <c r="D144" s="119">
        <v>0</v>
      </c>
      <c r="F144" s="126"/>
      <c r="H144" s="111">
        <f t="shared" si="16"/>
        <v>0</v>
      </c>
    </row>
    <row r="145" spans="1:8">
      <c r="A145" s="107"/>
      <c r="B145" s="167" t="s">
        <v>510</v>
      </c>
      <c r="C145" s="109" t="s">
        <v>5</v>
      </c>
      <c r="D145" s="119">
        <v>0</v>
      </c>
      <c r="F145" s="126"/>
      <c r="H145" s="111">
        <f t="shared" si="16"/>
        <v>0</v>
      </c>
    </row>
    <row r="146" spans="1:8">
      <c r="A146" s="107"/>
      <c r="B146" s="167" t="s">
        <v>511</v>
      </c>
      <c r="C146" s="109" t="s">
        <v>5</v>
      </c>
      <c r="D146" s="119">
        <v>0</v>
      </c>
      <c r="F146" s="126"/>
      <c r="H146" s="111">
        <f t="shared" si="16"/>
        <v>0</v>
      </c>
    </row>
    <row r="147" spans="1:8">
      <c r="A147" s="120"/>
      <c r="B147" s="183"/>
      <c r="C147" s="124"/>
      <c r="D147" s="180"/>
      <c r="E147" s="181"/>
      <c r="F147" s="181"/>
    </row>
    <row r="148" spans="1:8" ht="13.5" thickBot="1">
      <c r="A148" s="187"/>
      <c r="B148" s="188" t="s">
        <v>512</v>
      </c>
      <c r="C148" s="189"/>
      <c r="D148" s="190"/>
      <c r="E148" s="191"/>
      <c r="F148" s="189"/>
      <c r="G148" s="189"/>
      <c r="H148" s="192">
        <f>SUM(H139:H146)</f>
        <v>0</v>
      </c>
    </row>
    <row r="149" spans="1:8" ht="13.5" thickTop="1"/>
    <row r="150" spans="1:8" s="125" customFormat="1">
      <c r="A150" s="193"/>
      <c r="B150" s="194"/>
      <c r="C150" s="194"/>
      <c r="D150" s="143"/>
      <c r="E150" s="185"/>
      <c r="F150" s="144"/>
      <c r="G150" s="195"/>
    </row>
  </sheetData>
  <sheetProtection algorithmName="SHA-512" hashValue="YihqxMx4liIaTqr8etsnINIotWkHi70DQR4Ou17WpKhunPZlL8ASOI+kW+7ERMnub0XZi+cFQCMXD5eyBcRYuA==" saltValue="h3xiMD9vTjB63cVZ0qKGLw==" spinCount="100000" sheet="1" objects="1" scenarios="1" selectLockedCells="1"/>
  <pageMargins left="0.98402777777777772" right="0.39374999999999999" top="0.9145833333333333" bottom="0.74791666666666667" header="0.41262254901960782" footer="0.51180555555555551"/>
  <pageSetup paperSize="9" scale="90" fitToHeight="0" orientation="portrait" r:id="rId1"/>
  <headerFooter alignWithMargins="0">
    <oddHeader>&amp;C&amp;"Segoe UI,Navadno"&amp;12Šolski kare - PZI&amp;RLUZ, d.d.</oddHeader>
    <oddFooter>&amp;R&amp;P/&amp;N</oddFooter>
  </headerFooter>
  <rowBreaks count="4" manualBreakCount="4">
    <brk id="40" max="16383" man="1"/>
    <brk id="67" max="16383" man="1"/>
    <brk id="89" max="7" man="1"/>
    <brk id="112"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9"/>
  <sheetViews>
    <sheetView topLeftCell="A316" zoomScale="85" zoomScaleNormal="85" workbookViewId="0">
      <selection activeCell="E333" sqref="E333"/>
    </sheetView>
  </sheetViews>
  <sheetFormatPr defaultColWidth="12.75" defaultRowHeight="16.5"/>
  <cols>
    <col min="1" max="1" width="4.75" style="685" customWidth="1"/>
    <col min="2" max="2" width="37.375" style="685" customWidth="1"/>
    <col min="3" max="3" width="5.875" style="685" customWidth="1"/>
    <col min="4" max="4" width="7.5" style="684" customWidth="1"/>
    <col min="5" max="5" width="12.75" style="683" customWidth="1"/>
    <col min="6" max="6" width="12.375" style="684" customWidth="1"/>
    <col min="7" max="7" width="7.875" style="685" customWidth="1"/>
    <col min="8" max="8" width="9.5" style="686" customWidth="1"/>
    <col min="9" max="9" width="7.875" style="685" customWidth="1"/>
    <col min="10" max="10" width="4.375" style="685" customWidth="1"/>
    <col min="11" max="11" width="37" style="685" customWidth="1"/>
    <col min="12" max="12" width="5.125" style="685" customWidth="1"/>
    <col min="13" max="13" width="7.875" style="684" customWidth="1"/>
    <col min="14" max="14" width="9.5" style="683" customWidth="1"/>
    <col min="15" max="15" width="11.5" style="684" customWidth="1"/>
    <col min="16" max="16" width="7.875" style="685" customWidth="1"/>
    <col min="17" max="17" width="9.5" style="686" customWidth="1"/>
    <col min="18" max="16384" width="12.75" style="688"/>
  </cols>
  <sheetData>
    <row r="1" spans="1:17" ht="17.25">
      <c r="A1" s="679"/>
      <c r="B1" s="680" t="s">
        <v>730</v>
      </c>
      <c r="C1" s="681"/>
      <c r="D1" s="682"/>
      <c r="J1" s="679"/>
      <c r="K1" s="687"/>
      <c r="L1" s="681"/>
      <c r="M1" s="682"/>
    </row>
    <row r="2" spans="1:17" ht="17.25">
      <c r="A2" s="679"/>
      <c r="B2" s="689" t="s">
        <v>731</v>
      </c>
      <c r="C2" s="681"/>
      <c r="D2" s="682"/>
      <c r="J2" s="679"/>
      <c r="K2" s="687"/>
      <c r="L2" s="681"/>
      <c r="M2" s="682"/>
    </row>
    <row r="3" spans="1:17" s="687" customFormat="1" ht="17.25">
      <c r="A3" s="679"/>
      <c r="B3" s="689"/>
      <c r="C3" s="681"/>
      <c r="D3" s="682"/>
      <c r="E3" s="690"/>
      <c r="F3" s="691"/>
      <c r="H3" s="692"/>
      <c r="J3" s="679"/>
      <c r="K3" s="689"/>
      <c r="L3" s="681"/>
      <c r="M3" s="682"/>
      <c r="N3" s="690"/>
      <c r="O3" s="691"/>
      <c r="Q3" s="692"/>
    </row>
    <row r="4" spans="1:17">
      <c r="A4" s="693"/>
      <c r="B4" s="693" t="s">
        <v>209</v>
      </c>
      <c r="C4" s="693" t="s">
        <v>703</v>
      </c>
      <c r="D4" s="694" t="s">
        <v>732</v>
      </c>
      <c r="E4" s="695" t="s">
        <v>733</v>
      </c>
      <c r="F4" s="694" t="s">
        <v>734</v>
      </c>
      <c r="G4" s="686"/>
      <c r="I4" s="686"/>
      <c r="J4" s="686"/>
      <c r="K4" s="686"/>
      <c r="L4" s="686"/>
      <c r="M4" s="686"/>
      <c r="N4" s="686"/>
      <c r="O4" s="686"/>
      <c r="P4" s="686"/>
    </row>
    <row r="5" spans="1:17">
      <c r="A5" s="696"/>
      <c r="B5" s="697"/>
      <c r="I5" s="686"/>
      <c r="J5" s="686"/>
      <c r="K5" s="686"/>
      <c r="L5" s="686"/>
      <c r="M5" s="686"/>
      <c r="N5" s="686"/>
      <c r="O5" s="686"/>
    </row>
    <row r="6" spans="1:17">
      <c r="A6" s="696" t="s">
        <v>786</v>
      </c>
      <c r="B6" s="698" t="s">
        <v>735</v>
      </c>
      <c r="C6" s="681"/>
      <c r="D6" s="699"/>
      <c r="F6" s="700"/>
      <c r="H6" s="685"/>
    </row>
    <row r="7" spans="1:17">
      <c r="B7" s="685" t="s">
        <v>736</v>
      </c>
      <c r="H7" s="685"/>
    </row>
    <row r="8" spans="1:17">
      <c r="B8" s="701"/>
      <c r="C8" s="701"/>
      <c r="H8" s="685"/>
      <c r="M8" s="685"/>
      <c r="N8" s="685"/>
      <c r="O8" s="685"/>
      <c r="Q8" s="685"/>
    </row>
    <row r="9" spans="1:17">
      <c r="A9" s="696" t="s">
        <v>812</v>
      </c>
      <c r="B9" s="698" t="s">
        <v>737</v>
      </c>
      <c r="C9" s="701"/>
      <c r="H9" s="685"/>
      <c r="M9" s="685"/>
      <c r="N9" s="685"/>
      <c r="O9" s="685"/>
      <c r="Q9" s="685"/>
    </row>
    <row r="10" spans="1:17">
      <c r="B10" s="701"/>
      <c r="C10" s="701"/>
      <c r="H10" s="685"/>
      <c r="M10" s="685"/>
      <c r="N10" s="685"/>
      <c r="O10" s="685"/>
      <c r="Q10" s="685"/>
    </row>
    <row r="11" spans="1:17" ht="85.5">
      <c r="A11" s="702">
        <v>1</v>
      </c>
      <c r="B11" s="703" t="s">
        <v>738</v>
      </c>
      <c r="C11" s="704" t="s">
        <v>24</v>
      </c>
      <c r="D11" s="705">
        <f>SUM(D12:D14)</f>
        <v>34</v>
      </c>
      <c r="E11" s="706"/>
      <c r="F11" s="707"/>
      <c r="H11" s="685"/>
      <c r="M11" s="685"/>
      <c r="N11" s="685"/>
      <c r="O11" s="685"/>
      <c r="Q11" s="685"/>
    </row>
    <row r="12" spans="1:17">
      <c r="A12" s="708" t="s">
        <v>174</v>
      </c>
      <c r="B12" s="709" t="s">
        <v>175</v>
      </c>
      <c r="C12" s="710" t="s">
        <v>24</v>
      </c>
      <c r="D12" s="711">
        <v>6</v>
      </c>
      <c r="E12" s="712"/>
      <c r="F12" s="713">
        <f>+D12*E12</f>
        <v>0</v>
      </c>
      <c r="H12" s="685"/>
      <c r="M12" s="685"/>
      <c r="N12" s="685"/>
      <c r="O12" s="685"/>
      <c r="Q12" s="685"/>
    </row>
    <row r="13" spans="1:17">
      <c r="A13" s="708" t="s">
        <v>174</v>
      </c>
      <c r="B13" s="709" t="s">
        <v>176</v>
      </c>
      <c r="C13" s="710" t="s">
        <v>24</v>
      </c>
      <c r="D13" s="711">
        <v>16</v>
      </c>
      <c r="E13" s="712"/>
      <c r="F13" s="713">
        <f>+D13*E13</f>
        <v>0</v>
      </c>
      <c r="H13" s="685"/>
      <c r="M13" s="685"/>
      <c r="N13" s="685"/>
      <c r="O13" s="685"/>
      <c r="Q13" s="685"/>
    </row>
    <row r="14" spans="1:17">
      <c r="A14" s="714" t="s">
        <v>174</v>
      </c>
      <c r="B14" s="709" t="s">
        <v>177</v>
      </c>
      <c r="C14" s="710" t="s">
        <v>24</v>
      </c>
      <c r="D14" s="715">
        <v>12</v>
      </c>
      <c r="E14" s="716"/>
      <c r="F14" s="717">
        <f>+D14*E14</f>
        <v>0</v>
      </c>
      <c r="H14" s="685"/>
      <c r="M14" s="685"/>
      <c r="N14" s="685"/>
      <c r="O14" s="685"/>
      <c r="Q14" s="685"/>
    </row>
    <row r="15" spans="1:17" ht="28.5">
      <c r="A15" s="702">
        <f>A11+1</f>
        <v>2</v>
      </c>
      <c r="B15" s="718" t="s">
        <v>739</v>
      </c>
      <c r="C15" s="719" t="s">
        <v>740</v>
      </c>
      <c r="D15" s="705">
        <f>SUM(D16:D18)</f>
        <v>67</v>
      </c>
      <c r="E15" s="706"/>
      <c r="F15" s="707"/>
      <c r="H15" s="685"/>
      <c r="M15" s="685"/>
      <c r="N15" s="685"/>
      <c r="O15" s="685"/>
      <c r="Q15" s="685"/>
    </row>
    <row r="16" spans="1:17">
      <c r="A16" s="708" t="s">
        <v>174</v>
      </c>
      <c r="B16" s="709" t="s">
        <v>175</v>
      </c>
      <c r="C16" s="710" t="s">
        <v>740</v>
      </c>
      <c r="D16" s="711">
        <v>12</v>
      </c>
      <c r="E16" s="712"/>
      <c r="F16" s="713">
        <f>+D16*E16</f>
        <v>0</v>
      </c>
      <c r="H16" s="685"/>
      <c r="M16" s="685"/>
      <c r="N16" s="685"/>
      <c r="O16" s="685"/>
      <c r="Q16" s="685"/>
    </row>
    <row r="17" spans="1:17">
      <c r="A17" s="708" t="s">
        <v>174</v>
      </c>
      <c r="B17" s="709" t="s">
        <v>176</v>
      </c>
      <c r="C17" s="710" t="s">
        <v>740</v>
      </c>
      <c r="D17" s="711">
        <v>44</v>
      </c>
      <c r="E17" s="712"/>
      <c r="F17" s="713">
        <f>+D17*E17</f>
        <v>0</v>
      </c>
      <c r="H17" s="685"/>
      <c r="M17" s="685"/>
      <c r="N17" s="685"/>
      <c r="O17" s="685"/>
      <c r="Q17" s="685"/>
    </row>
    <row r="18" spans="1:17">
      <c r="A18" s="720" t="s">
        <v>174</v>
      </c>
      <c r="B18" s="721" t="s">
        <v>177</v>
      </c>
      <c r="C18" s="722" t="s">
        <v>740</v>
      </c>
      <c r="D18" s="723">
        <v>11</v>
      </c>
      <c r="E18" s="724"/>
      <c r="F18" s="725">
        <f>+D18*E18</f>
        <v>0</v>
      </c>
      <c r="H18" s="685"/>
      <c r="M18" s="685"/>
      <c r="N18" s="685"/>
      <c r="O18" s="685"/>
      <c r="Q18" s="685"/>
    </row>
    <row r="19" spans="1:17" ht="28.5">
      <c r="A19" s="726">
        <f>A15+1</f>
        <v>3</v>
      </c>
      <c r="B19" s="727" t="s">
        <v>741</v>
      </c>
      <c r="C19" s="710" t="s">
        <v>740</v>
      </c>
      <c r="D19" s="705">
        <f>SUM(D20:D22)</f>
        <v>26</v>
      </c>
      <c r="E19" s="706"/>
      <c r="F19" s="707"/>
      <c r="H19" s="685"/>
      <c r="M19" s="685"/>
      <c r="N19" s="685"/>
      <c r="O19" s="685"/>
      <c r="Q19" s="685"/>
    </row>
    <row r="20" spans="1:17">
      <c r="A20" s="708" t="s">
        <v>174</v>
      </c>
      <c r="B20" s="709" t="s">
        <v>175</v>
      </c>
      <c r="C20" s="710" t="s">
        <v>740</v>
      </c>
      <c r="D20" s="711">
        <v>5</v>
      </c>
      <c r="E20" s="712"/>
      <c r="F20" s="713">
        <f>+D20*E20</f>
        <v>0</v>
      </c>
      <c r="H20" s="685"/>
      <c r="M20" s="685"/>
      <c r="N20" s="685"/>
      <c r="O20" s="685"/>
      <c r="Q20" s="685"/>
    </row>
    <row r="21" spans="1:17">
      <c r="A21" s="708" t="s">
        <v>174</v>
      </c>
      <c r="B21" s="709" t="s">
        <v>176</v>
      </c>
      <c r="C21" s="710" t="s">
        <v>740</v>
      </c>
      <c r="D21" s="711">
        <v>16</v>
      </c>
      <c r="E21" s="712"/>
      <c r="F21" s="713">
        <f>+D21*E21</f>
        <v>0</v>
      </c>
      <c r="H21" s="685"/>
      <c r="M21" s="685"/>
      <c r="N21" s="685"/>
      <c r="O21" s="685"/>
      <c r="Q21" s="685"/>
    </row>
    <row r="22" spans="1:17">
      <c r="A22" s="720" t="s">
        <v>174</v>
      </c>
      <c r="B22" s="721" t="s">
        <v>177</v>
      </c>
      <c r="C22" s="722" t="s">
        <v>740</v>
      </c>
      <c r="D22" s="723">
        <v>5</v>
      </c>
      <c r="E22" s="724"/>
      <c r="F22" s="725">
        <f>+D22*E22</f>
        <v>0</v>
      </c>
      <c r="H22" s="685"/>
      <c r="M22" s="685"/>
      <c r="N22" s="685"/>
      <c r="O22" s="685"/>
      <c r="Q22" s="685"/>
    </row>
    <row r="23" spans="1:17" ht="185.25">
      <c r="A23" s="702">
        <f>A19+1</f>
        <v>4</v>
      </c>
      <c r="B23" s="718" t="s">
        <v>742</v>
      </c>
      <c r="C23" s="710" t="s">
        <v>740</v>
      </c>
      <c r="D23" s="705">
        <f>SUM(D24:D26)</f>
        <v>67</v>
      </c>
      <c r="E23" s="706"/>
      <c r="F23" s="707"/>
      <c r="H23" s="685"/>
      <c r="M23" s="685"/>
      <c r="N23" s="685"/>
      <c r="O23" s="685"/>
      <c r="Q23" s="685"/>
    </row>
    <row r="24" spans="1:17">
      <c r="A24" s="708" t="s">
        <v>174</v>
      </c>
      <c r="B24" s="709" t="s">
        <v>175</v>
      </c>
      <c r="C24" s="710" t="s">
        <v>740</v>
      </c>
      <c r="D24" s="711">
        <v>12</v>
      </c>
      <c r="E24" s="712"/>
      <c r="F24" s="713">
        <f>+D24*E24</f>
        <v>0</v>
      </c>
      <c r="H24" s="685"/>
      <c r="M24" s="685"/>
      <c r="N24" s="685"/>
      <c r="O24" s="685"/>
      <c r="Q24" s="685"/>
    </row>
    <row r="25" spans="1:17">
      <c r="A25" s="708" t="s">
        <v>174</v>
      </c>
      <c r="B25" s="709" t="s">
        <v>176</v>
      </c>
      <c r="C25" s="710" t="s">
        <v>740</v>
      </c>
      <c r="D25" s="711">
        <v>44</v>
      </c>
      <c r="E25" s="712"/>
      <c r="F25" s="713">
        <f>+D25*E25</f>
        <v>0</v>
      </c>
      <c r="H25" s="685"/>
      <c r="M25" s="685"/>
      <c r="N25" s="685"/>
      <c r="O25" s="685"/>
      <c r="Q25" s="685"/>
    </row>
    <row r="26" spans="1:17">
      <c r="A26" s="720" t="s">
        <v>174</v>
      </c>
      <c r="B26" s="721" t="s">
        <v>177</v>
      </c>
      <c r="C26" s="722" t="s">
        <v>740</v>
      </c>
      <c r="D26" s="723">
        <v>11</v>
      </c>
      <c r="E26" s="724"/>
      <c r="F26" s="725">
        <f>+D26*E26</f>
        <v>0</v>
      </c>
      <c r="H26" s="685"/>
      <c r="M26" s="685"/>
      <c r="N26" s="685"/>
      <c r="O26" s="685"/>
      <c r="Q26" s="685"/>
    </row>
    <row r="27" spans="1:17" ht="156.75">
      <c r="A27" s="702">
        <f>A23+1</f>
        <v>5</v>
      </c>
      <c r="B27" s="718" t="s">
        <v>743</v>
      </c>
      <c r="C27" s="704" t="s">
        <v>744</v>
      </c>
      <c r="D27" s="705">
        <f>SUM(D28:D30)</f>
        <v>6.4</v>
      </c>
      <c r="E27" s="706"/>
      <c r="F27" s="707"/>
      <c r="H27" s="685"/>
      <c r="M27" s="685"/>
      <c r="N27" s="685"/>
      <c r="O27" s="685"/>
      <c r="Q27" s="685"/>
    </row>
    <row r="28" spans="1:17">
      <c r="A28" s="708" t="s">
        <v>174</v>
      </c>
      <c r="B28" s="709" t="s">
        <v>175</v>
      </c>
      <c r="C28" s="710" t="s">
        <v>744</v>
      </c>
      <c r="D28" s="711">
        <v>1.2</v>
      </c>
      <c r="E28" s="712"/>
      <c r="F28" s="713">
        <f>+D28*E28</f>
        <v>0</v>
      </c>
      <c r="H28" s="685"/>
      <c r="M28" s="685"/>
      <c r="N28" s="685"/>
      <c r="O28" s="685"/>
      <c r="Q28" s="685"/>
    </row>
    <row r="29" spans="1:17">
      <c r="A29" s="708" t="s">
        <v>174</v>
      </c>
      <c r="B29" s="709" t="s">
        <v>176</v>
      </c>
      <c r="C29" s="710" t="s">
        <v>744</v>
      </c>
      <c r="D29" s="711">
        <v>4.0999999999999996</v>
      </c>
      <c r="E29" s="712"/>
      <c r="F29" s="713">
        <f>+D29*E29</f>
        <v>0</v>
      </c>
      <c r="H29" s="685"/>
      <c r="M29" s="685"/>
      <c r="N29" s="685"/>
      <c r="O29" s="685"/>
      <c r="Q29" s="685"/>
    </row>
    <row r="30" spans="1:17">
      <c r="A30" s="720" t="s">
        <v>174</v>
      </c>
      <c r="B30" s="721" t="s">
        <v>177</v>
      </c>
      <c r="C30" s="722" t="s">
        <v>744</v>
      </c>
      <c r="D30" s="711">
        <v>1.1000000000000001</v>
      </c>
      <c r="E30" s="724"/>
      <c r="F30" s="725">
        <f>+D30*E30</f>
        <v>0</v>
      </c>
      <c r="H30" s="685"/>
      <c r="M30" s="685"/>
      <c r="N30" s="685"/>
      <c r="O30" s="685"/>
      <c r="Q30" s="685"/>
    </row>
    <row r="31" spans="1:17" ht="28.5">
      <c r="A31" s="702">
        <f>A27+1</f>
        <v>6</v>
      </c>
      <c r="B31" s="718" t="s">
        <v>745</v>
      </c>
      <c r="C31" s="704" t="s">
        <v>746</v>
      </c>
      <c r="D31" s="705">
        <f>SUM(D32:D34)</f>
        <v>26</v>
      </c>
      <c r="E31" s="706"/>
      <c r="F31" s="707"/>
      <c r="H31" s="685"/>
      <c r="M31" s="685"/>
      <c r="N31" s="685"/>
      <c r="O31" s="685"/>
      <c r="Q31" s="685"/>
    </row>
    <row r="32" spans="1:17">
      <c r="A32" s="708" t="s">
        <v>174</v>
      </c>
      <c r="B32" s="709" t="s">
        <v>175</v>
      </c>
      <c r="C32" s="710" t="s">
        <v>740</v>
      </c>
      <c r="D32" s="711">
        <v>5</v>
      </c>
      <c r="E32" s="712"/>
      <c r="F32" s="713">
        <f>+D32*E32</f>
        <v>0</v>
      </c>
      <c r="H32" s="685"/>
      <c r="M32" s="685"/>
      <c r="N32" s="685"/>
      <c r="O32" s="685"/>
      <c r="Q32" s="685"/>
    </row>
    <row r="33" spans="1:17">
      <c r="A33" s="708" t="s">
        <v>174</v>
      </c>
      <c r="B33" s="709" t="s">
        <v>176</v>
      </c>
      <c r="C33" s="710" t="s">
        <v>740</v>
      </c>
      <c r="D33" s="711">
        <v>16</v>
      </c>
      <c r="E33" s="712"/>
      <c r="F33" s="713">
        <f>+D33*E33</f>
        <v>0</v>
      </c>
      <c r="H33" s="685"/>
      <c r="M33" s="685"/>
      <c r="N33" s="685"/>
      <c r="O33" s="685"/>
      <c r="Q33" s="685"/>
    </row>
    <row r="34" spans="1:17">
      <c r="A34" s="720" t="s">
        <v>174</v>
      </c>
      <c r="B34" s="721" t="s">
        <v>177</v>
      </c>
      <c r="C34" s="722" t="s">
        <v>740</v>
      </c>
      <c r="D34" s="723">
        <v>5</v>
      </c>
      <c r="E34" s="724"/>
      <c r="F34" s="725">
        <f>+D34*E34</f>
        <v>0</v>
      </c>
      <c r="H34" s="685"/>
      <c r="M34" s="685"/>
      <c r="N34" s="685"/>
      <c r="O34" s="685"/>
      <c r="Q34" s="685"/>
    </row>
    <row r="35" spans="1:17" ht="28.5">
      <c r="A35" s="702">
        <f>A31+1</f>
        <v>7</v>
      </c>
      <c r="B35" s="718" t="s">
        <v>747</v>
      </c>
      <c r="C35" s="704" t="s">
        <v>746</v>
      </c>
      <c r="D35" s="705">
        <f>SUM(D36:D38)</f>
        <v>33</v>
      </c>
      <c r="E35" s="706"/>
      <c r="F35" s="707"/>
      <c r="H35" s="685"/>
      <c r="M35" s="685"/>
      <c r="N35" s="685"/>
      <c r="O35" s="685"/>
      <c r="Q35" s="685"/>
    </row>
    <row r="36" spans="1:17">
      <c r="A36" s="708" t="s">
        <v>174</v>
      </c>
      <c r="B36" s="709" t="s">
        <v>175</v>
      </c>
      <c r="C36" s="710" t="s">
        <v>740</v>
      </c>
      <c r="D36" s="711">
        <v>6</v>
      </c>
      <c r="E36" s="712"/>
      <c r="F36" s="713">
        <f>+D36*E36</f>
        <v>0</v>
      </c>
      <c r="H36" s="685"/>
      <c r="M36" s="685"/>
      <c r="N36" s="685"/>
      <c r="O36" s="685"/>
      <c r="Q36" s="685"/>
    </row>
    <row r="37" spans="1:17">
      <c r="A37" s="708" t="s">
        <v>174</v>
      </c>
      <c r="B37" s="709" t="s">
        <v>176</v>
      </c>
      <c r="C37" s="710" t="s">
        <v>740</v>
      </c>
      <c r="D37" s="711">
        <v>21</v>
      </c>
      <c r="E37" s="712"/>
      <c r="F37" s="713">
        <f>+D37*E37</f>
        <v>0</v>
      </c>
      <c r="H37" s="685"/>
      <c r="M37" s="685"/>
      <c r="N37" s="685"/>
      <c r="O37" s="685"/>
      <c r="Q37" s="685"/>
    </row>
    <row r="38" spans="1:17">
      <c r="A38" s="720" t="s">
        <v>174</v>
      </c>
      <c r="B38" s="721" t="s">
        <v>177</v>
      </c>
      <c r="C38" s="722" t="s">
        <v>740</v>
      </c>
      <c r="D38" s="723">
        <v>6</v>
      </c>
      <c r="E38" s="724"/>
      <c r="F38" s="725">
        <f>+D38*E38</f>
        <v>0</v>
      </c>
      <c r="H38" s="685"/>
      <c r="M38" s="685"/>
      <c r="N38" s="685"/>
      <c r="O38" s="685"/>
      <c r="Q38" s="685"/>
    </row>
    <row r="39" spans="1:17" s="685" customFormat="1" ht="42.75">
      <c r="A39" s="702">
        <f t="shared" ref="A39" si="0">A35+1</f>
        <v>8</v>
      </c>
      <c r="B39" s="718" t="s">
        <v>748</v>
      </c>
      <c r="C39" s="704" t="s">
        <v>746</v>
      </c>
      <c r="D39" s="705">
        <f>SUM(D40:D42)</f>
        <v>20</v>
      </c>
      <c r="E39" s="706"/>
      <c r="F39" s="707"/>
    </row>
    <row r="40" spans="1:17">
      <c r="A40" s="708" t="s">
        <v>174</v>
      </c>
      <c r="B40" s="709" t="s">
        <v>175</v>
      </c>
      <c r="C40" s="710" t="s">
        <v>740</v>
      </c>
      <c r="D40" s="711">
        <v>4</v>
      </c>
      <c r="E40" s="712"/>
      <c r="F40" s="713">
        <f>+D40*E40</f>
        <v>0</v>
      </c>
      <c r="H40" s="685"/>
      <c r="M40" s="685"/>
      <c r="N40" s="685"/>
      <c r="O40" s="685"/>
      <c r="Q40" s="685"/>
    </row>
    <row r="41" spans="1:17">
      <c r="A41" s="708" t="s">
        <v>174</v>
      </c>
      <c r="B41" s="709" t="s">
        <v>176</v>
      </c>
      <c r="C41" s="710" t="s">
        <v>740</v>
      </c>
      <c r="D41" s="711">
        <v>12</v>
      </c>
      <c r="E41" s="712"/>
      <c r="F41" s="713">
        <f>+D41*E41</f>
        <v>0</v>
      </c>
      <c r="H41" s="685"/>
      <c r="M41" s="685"/>
      <c r="N41" s="685"/>
      <c r="O41" s="685"/>
      <c r="Q41" s="685"/>
    </row>
    <row r="42" spans="1:17">
      <c r="A42" s="720" t="s">
        <v>174</v>
      </c>
      <c r="B42" s="721" t="s">
        <v>177</v>
      </c>
      <c r="C42" s="722" t="s">
        <v>740</v>
      </c>
      <c r="D42" s="723">
        <v>4</v>
      </c>
      <c r="E42" s="724"/>
      <c r="F42" s="725">
        <f>+D42*E42</f>
        <v>0</v>
      </c>
      <c r="H42" s="685"/>
      <c r="M42" s="685"/>
      <c r="N42" s="685"/>
      <c r="O42" s="685"/>
      <c r="Q42" s="685"/>
    </row>
    <row r="43" spans="1:17" s="685" customFormat="1" ht="14.25">
      <c r="A43" s="728"/>
      <c r="B43" s="718"/>
      <c r="C43" s="704"/>
      <c r="D43" s="705"/>
      <c r="E43" s="729"/>
      <c r="F43" s="729"/>
      <c r="H43" s="686"/>
      <c r="M43" s="684"/>
      <c r="N43" s="683"/>
      <c r="O43" s="684"/>
      <c r="Q43" s="686"/>
    </row>
    <row r="44" spans="1:17" s="685" customFormat="1" ht="14.25">
      <c r="A44" s="730"/>
      <c r="B44" s="731" t="s">
        <v>749</v>
      </c>
      <c r="C44" s="732"/>
      <c r="D44" s="733"/>
      <c r="E44" s="734"/>
      <c r="F44" s="735">
        <f>SUM(F11:F43)</f>
        <v>0</v>
      </c>
      <c r="H44" s="686"/>
      <c r="M44" s="684"/>
      <c r="N44" s="683"/>
      <c r="O44" s="684"/>
      <c r="Q44" s="686"/>
    </row>
    <row r="45" spans="1:17">
      <c r="A45" s="736" t="s">
        <v>174</v>
      </c>
      <c r="B45" s="848" t="s">
        <v>175</v>
      </c>
      <c r="C45" s="849" t="s">
        <v>740</v>
      </c>
      <c r="D45" s="849">
        <v>4</v>
      </c>
      <c r="E45" s="737"/>
      <c r="F45" s="738">
        <f>+F12+F16+F20+F24+F28+F32+F36+F40</f>
        <v>0</v>
      </c>
      <c r="H45" s="685"/>
      <c r="M45" s="685"/>
      <c r="N45" s="685"/>
      <c r="O45" s="685"/>
      <c r="Q45" s="685"/>
    </row>
    <row r="46" spans="1:17">
      <c r="A46" s="736" t="s">
        <v>174</v>
      </c>
      <c r="B46" s="848" t="s">
        <v>176</v>
      </c>
      <c r="C46" s="849" t="s">
        <v>740</v>
      </c>
      <c r="D46" s="849">
        <v>12</v>
      </c>
      <c r="E46" s="737"/>
      <c r="F46" s="738">
        <f>+F13+F17+F21+F25+F29+F33+F37+F41</f>
        <v>0</v>
      </c>
      <c r="H46" s="685"/>
      <c r="M46" s="685"/>
      <c r="N46" s="685"/>
      <c r="O46" s="685"/>
      <c r="Q46" s="685"/>
    </row>
    <row r="47" spans="1:17">
      <c r="A47" s="736" t="s">
        <v>174</v>
      </c>
      <c r="B47" s="848" t="s">
        <v>177</v>
      </c>
      <c r="C47" s="849" t="s">
        <v>740</v>
      </c>
      <c r="D47" s="849">
        <v>4</v>
      </c>
      <c r="E47" s="737"/>
      <c r="F47" s="738">
        <f>+F14+F18+F22+F26+F30+F34+F38+F42</f>
        <v>0</v>
      </c>
      <c r="H47" s="685"/>
      <c r="M47" s="685"/>
      <c r="N47" s="685"/>
      <c r="O47" s="685"/>
      <c r="Q47" s="685"/>
    </row>
    <row r="48" spans="1:17" s="685" customFormat="1" ht="14.25">
      <c r="A48" s="739"/>
      <c r="B48" s="740"/>
      <c r="C48" s="741"/>
      <c r="D48" s="742"/>
      <c r="E48" s="683"/>
      <c r="F48" s="700"/>
      <c r="H48" s="686"/>
      <c r="M48" s="684"/>
      <c r="N48" s="683"/>
      <c r="O48" s="684"/>
      <c r="Q48" s="686"/>
    </row>
    <row r="49" spans="1:17" s="685" customFormat="1" ht="14.25">
      <c r="A49" s="696" t="s">
        <v>813</v>
      </c>
      <c r="B49" s="698" t="s">
        <v>750</v>
      </c>
      <c r="C49" s="701"/>
      <c r="D49" s="684"/>
      <c r="E49" s="683"/>
      <c r="F49" s="684"/>
      <c r="H49" s="686"/>
      <c r="M49" s="684"/>
      <c r="N49" s="683"/>
      <c r="O49" s="684"/>
      <c r="Q49" s="686"/>
    </row>
    <row r="50" spans="1:17" s="685" customFormat="1" ht="14.25">
      <c r="B50" s="743"/>
      <c r="C50" s="701"/>
      <c r="D50" s="684"/>
      <c r="E50" s="683"/>
      <c r="F50" s="684"/>
      <c r="H50" s="686"/>
      <c r="M50" s="684"/>
      <c r="N50" s="683"/>
      <c r="O50" s="684"/>
      <c r="Q50" s="686"/>
    </row>
    <row r="51" spans="1:17" s="685" customFormat="1" ht="57">
      <c r="A51" s="702">
        <v>1</v>
      </c>
      <c r="B51" s="718" t="s">
        <v>751</v>
      </c>
      <c r="C51" s="704"/>
      <c r="D51" s="705"/>
      <c r="E51" s="729"/>
      <c r="F51" s="729"/>
      <c r="H51" s="686"/>
      <c r="M51" s="684"/>
      <c r="N51" s="683"/>
      <c r="O51" s="684"/>
      <c r="Q51" s="686"/>
    </row>
    <row r="52" spans="1:17" s="685" customFormat="1" ht="28.5">
      <c r="A52" s="702">
        <f t="shared" ref="A52" si="1">A51+1</f>
        <v>2</v>
      </c>
      <c r="B52" s="718" t="s">
        <v>739</v>
      </c>
      <c r="C52" s="704" t="s">
        <v>740</v>
      </c>
      <c r="D52" s="705">
        <f>SUM(D53:D55)</f>
        <v>67</v>
      </c>
      <c r="E52" s="706"/>
      <c r="F52" s="707"/>
      <c r="H52" s="686"/>
      <c r="M52" s="684"/>
      <c r="N52" s="683"/>
      <c r="O52" s="684"/>
      <c r="Q52" s="686"/>
    </row>
    <row r="53" spans="1:17">
      <c r="A53" s="708" t="s">
        <v>174</v>
      </c>
      <c r="B53" s="709" t="s">
        <v>175</v>
      </c>
      <c r="C53" s="710" t="s">
        <v>740</v>
      </c>
      <c r="D53" s="711">
        <v>12</v>
      </c>
      <c r="E53" s="712"/>
      <c r="F53" s="713">
        <f>+D53*E53</f>
        <v>0</v>
      </c>
      <c r="H53" s="685"/>
      <c r="M53" s="685"/>
      <c r="N53" s="685"/>
      <c r="O53" s="685"/>
      <c r="Q53" s="685"/>
    </row>
    <row r="54" spans="1:17">
      <c r="A54" s="708" t="s">
        <v>174</v>
      </c>
      <c r="B54" s="709" t="s">
        <v>176</v>
      </c>
      <c r="C54" s="710" t="s">
        <v>740</v>
      </c>
      <c r="D54" s="711">
        <v>44</v>
      </c>
      <c r="E54" s="712"/>
      <c r="F54" s="713">
        <f>+D54*E54</f>
        <v>0</v>
      </c>
      <c r="H54" s="685"/>
      <c r="M54" s="685"/>
      <c r="N54" s="685"/>
      <c r="O54" s="685"/>
      <c r="Q54" s="685"/>
    </row>
    <row r="55" spans="1:17">
      <c r="A55" s="720" t="s">
        <v>174</v>
      </c>
      <c r="B55" s="721" t="s">
        <v>177</v>
      </c>
      <c r="C55" s="722" t="s">
        <v>740</v>
      </c>
      <c r="D55" s="723">
        <v>11</v>
      </c>
      <c r="E55" s="724"/>
      <c r="F55" s="725">
        <f>+D55*E55</f>
        <v>0</v>
      </c>
      <c r="H55" s="685"/>
      <c r="M55" s="685"/>
      <c r="N55" s="685"/>
      <c r="O55" s="685"/>
      <c r="Q55" s="685"/>
    </row>
    <row r="56" spans="1:17" s="685" customFormat="1" ht="28.5">
      <c r="A56" s="702">
        <f>A52+1</f>
        <v>3</v>
      </c>
      <c r="B56" s="718" t="s">
        <v>752</v>
      </c>
      <c r="C56" s="704" t="s">
        <v>740</v>
      </c>
      <c r="D56" s="705">
        <f>SUM(D57:D59)</f>
        <v>20</v>
      </c>
      <c r="E56" s="706"/>
      <c r="F56" s="707"/>
      <c r="H56" s="686"/>
      <c r="M56" s="684"/>
      <c r="N56" s="683"/>
      <c r="O56" s="684"/>
      <c r="Q56" s="686"/>
    </row>
    <row r="57" spans="1:17">
      <c r="A57" s="708" t="s">
        <v>174</v>
      </c>
      <c r="B57" s="709" t="s">
        <v>175</v>
      </c>
      <c r="C57" s="710" t="s">
        <v>740</v>
      </c>
      <c r="D57" s="711">
        <v>4</v>
      </c>
      <c r="E57" s="712"/>
      <c r="F57" s="713">
        <f>+D57*E57</f>
        <v>0</v>
      </c>
      <c r="H57" s="685"/>
      <c r="M57" s="685"/>
      <c r="N57" s="685"/>
      <c r="O57" s="685"/>
      <c r="Q57" s="685"/>
    </row>
    <row r="58" spans="1:17">
      <c r="A58" s="708" t="s">
        <v>174</v>
      </c>
      <c r="B58" s="709" t="s">
        <v>176</v>
      </c>
      <c r="C58" s="710" t="s">
        <v>740</v>
      </c>
      <c r="D58" s="711">
        <v>12</v>
      </c>
      <c r="E58" s="712"/>
      <c r="F58" s="713">
        <f>+D58*E58</f>
        <v>0</v>
      </c>
      <c r="H58" s="685"/>
      <c r="M58" s="685"/>
      <c r="N58" s="685"/>
      <c r="O58" s="685"/>
      <c r="Q58" s="685"/>
    </row>
    <row r="59" spans="1:17">
      <c r="A59" s="720" t="s">
        <v>174</v>
      </c>
      <c r="B59" s="721" t="s">
        <v>177</v>
      </c>
      <c r="C59" s="722" t="s">
        <v>740</v>
      </c>
      <c r="D59" s="723">
        <v>4</v>
      </c>
      <c r="E59" s="724"/>
      <c r="F59" s="725">
        <f>+D59*E59</f>
        <v>0</v>
      </c>
      <c r="H59" s="685"/>
      <c r="M59" s="685"/>
      <c r="N59" s="685"/>
      <c r="O59" s="685"/>
      <c r="Q59" s="685"/>
    </row>
    <row r="60" spans="1:17" s="685" customFormat="1" ht="185.25">
      <c r="A60" s="702">
        <f>A56+1</f>
        <v>4</v>
      </c>
      <c r="B60" s="718" t="s">
        <v>742</v>
      </c>
      <c r="C60" s="704" t="s">
        <v>746</v>
      </c>
      <c r="D60" s="705">
        <f>SUM(D61:D63)</f>
        <v>67</v>
      </c>
      <c r="E60" s="706"/>
      <c r="F60" s="707"/>
      <c r="H60" s="686"/>
      <c r="M60" s="684"/>
      <c r="N60" s="683"/>
      <c r="O60" s="684"/>
      <c r="Q60" s="686"/>
    </row>
    <row r="61" spans="1:17">
      <c r="A61" s="708" t="s">
        <v>174</v>
      </c>
      <c r="B61" s="709" t="s">
        <v>175</v>
      </c>
      <c r="C61" s="710" t="s">
        <v>740</v>
      </c>
      <c r="D61" s="711">
        <v>12</v>
      </c>
      <c r="E61" s="712"/>
      <c r="F61" s="713">
        <f>+D61*E61</f>
        <v>0</v>
      </c>
      <c r="H61" s="685"/>
      <c r="M61" s="685"/>
      <c r="N61" s="685"/>
      <c r="O61" s="685"/>
      <c r="Q61" s="685"/>
    </row>
    <row r="62" spans="1:17">
      <c r="A62" s="708" t="s">
        <v>174</v>
      </c>
      <c r="B62" s="709" t="s">
        <v>176</v>
      </c>
      <c r="C62" s="710" t="s">
        <v>740</v>
      </c>
      <c r="D62" s="711">
        <v>44</v>
      </c>
      <c r="E62" s="712"/>
      <c r="F62" s="713">
        <f>+D62*E62</f>
        <v>0</v>
      </c>
      <c r="H62" s="685"/>
      <c r="M62" s="685"/>
      <c r="N62" s="685"/>
      <c r="O62" s="685"/>
      <c r="Q62" s="685"/>
    </row>
    <row r="63" spans="1:17">
      <c r="A63" s="720" t="s">
        <v>174</v>
      </c>
      <c r="B63" s="721" t="s">
        <v>177</v>
      </c>
      <c r="C63" s="722" t="s">
        <v>740</v>
      </c>
      <c r="D63" s="723">
        <v>11</v>
      </c>
      <c r="E63" s="724"/>
      <c r="F63" s="725">
        <f>+D63*E63</f>
        <v>0</v>
      </c>
      <c r="H63" s="685"/>
      <c r="M63" s="685"/>
      <c r="N63" s="685"/>
      <c r="O63" s="685"/>
      <c r="Q63" s="685"/>
    </row>
    <row r="64" spans="1:17" s="685" customFormat="1" ht="156.75">
      <c r="A64" s="702">
        <f>A60+1</f>
        <v>5</v>
      </c>
      <c r="B64" s="718" t="s">
        <v>753</v>
      </c>
      <c r="C64" s="704" t="s">
        <v>744</v>
      </c>
      <c r="D64" s="705">
        <f>SUM(D65:D67)</f>
        <v>6.4</v>
      </c>
      <c r="E64" s="706"/>
      <c r="F64" s="707"/>
      <c r="H64" s="686"/>
      <c r="M64" s="684"/>
      <c r="N64" s="683"/>
      <c r="O64" s="684"/>
      <c r="Q64" s="686"/>
    </row>
    <row r="65" spans="1:17">
      <c r="A65" s="708" t="s">
        <v>174</v>
      </c>
      <c r="B65" s="709" t="s">
        <v>175</v>
      </c>
      <c r="C65" s="710" t="s">
        <v>744</v>
      </c>
      <c r="D65" s="711">
        <v>1.2</v>
      </c>
      <c r="E65" s="712"/>
      <c r="F65" s="713">
        <f>+D65*E65</f>
        <v>0</v>
      </c>
      <c r="H65" s="685"/>
      <c r="M65" s="685"/>
      <c r="N65" s="685"/>
      <c r="O65" s="685"/>
      <c r="Q65" s="685"/>
    </row>
    <row r="66" spans="1:17">
      <c r="A66" s="708" t="s">
        <v>174</v>
      </c>
      <c r="B66" s="709" t="s">
        <v>176</v>
      </c>
      <c r="C66" s="710" t="s">
        <v>744</v>
      </c>
      <c r="D66" s="711">
        <v>4.0999999999999996</v>
      </c>
      <c r="E66" s="712"/>
      <c r="F66" s="713">
        <f>+D66*E66</f>
        <v>0</v>
      </c>
      <c r="H66" s="685"/>
      <c r="M66" s="685"/>
      <c r="N66" s="685"/>
      <c r="O66" s="685"/>
      <c r="Q66" s="685"/>
    </row>
    <row r="67" spans="1:17">
      <c r="A67" s="720" t="s">
        <v>174</v>
      </c>
      <c r="B67" s="721" t="s">
        <v>177</v>
      </c>
      <c r="C67" s="722" t="s">
        <v>744</v>
      </c>
      <c r="D67" s="711">
        <v>1.1000000000000001</v>
      </c>
      <c r="E67" s="724"/>
      <c r="F67" s="725">
        <f>+D67*E67</f>
        <v>0</v>
      </c>
      <c r="H67" s="685"/>
      <c r="M67" s="685"/>
      <c r="N67" s="685"/>
      <c r="O67" s="685"/>
      <c r="Q67" s="685"/>
    </row>
    <row r="68" spans="1:17" s="685" customFormat="1" ht="28.5">
      <c r="A68" s="702">
        <f>A64+1</f>
        <v>6</v>
      </c>
      <c r="B68" s="718" t="s">
        <v>745</v>
      </c>
      <c r="C68" s="704" t="s">
        <v>746</v>
      </c>
      <c r="D68" s="705">
        <f>SUM(D69:D71)</f>
        <v>26</v>
      </c>
      <c r="E68" s="706"/>
      <c r="F68" s="707"/>
      <c r="H68" s="686"/>
      <c r="M68" s="684"/>
      <c r="N68" s="683"/>
      <c r="O68" s="684"/>
      <c r="Q68" s="686"/>
    </row>
    <row r="69" spans="1:17">
      <c r="A69" s="708" t="s">
        <v>174</v>
      </c>
      <c r="B69" s="709" t="s">
        <v>175</v>
      </c>
      <c r="C69" s="710" t="s">
        <v>740</v>
      </c>
      <c r="D69" s="711">
        <v>5</v>
      </c>
      <c r="E69" s="712"/>
      <c r="F69" s="713">
        <f>+D69*E69</f>
        <v>0</v>
      </c>
      <c r="H69" s="685"/>
      <c r="M69" s="685"/>
      <c r="N69" s="685"/>
      <c r="O69" s="685"/>
      <c r="Q69" s="685"/>
    </row>
    <row r="70" spans="1:17">
      <c r="A70" s="708" t="s">
        <v>174</v>
      </c>
      <c r="B70" s="709" t="s">
        <v>176</v>
      </c>
      <c r="C70" s="710" t="s">
        <v>740</v>
      </c>
      <c r="D70" s="711">
        <v>16</v>
      </c>
      <c r="E70" s="712"/>
      <c r="F70" s="713">
        <f>+D70*E70</f>
        <v>0</v>
      </c>
      <c r="H70" s="685"/>
      <c r="M70" s="685"/>
      <c r="N70" s="685"/>
      <c r="O70" s="685"/>
      <c r="Q70" s="685"/>
    </row>
    <row r="71" spans="1:17">
      <c r="A71" s="720" t="s">
        <v>174</v>
      </c>
      <c r="B71" s="721" t="s">
        <v>177</v>
      </c>
      <c r="C71" s="722" t="s">
        <v>740</v>
      </c>
      <c r="D71" s="723">
        <v>5</v>
      </c>
      <c r="E71" s="724"/>
      <c r="F71" s="725">
        <f>+D71*E71</f>
        <v>0</v>
      </c>
      <c r="H71" s="685"/>
      <c r="M71" s="685"/>
      <c r="N71" s="685"/>
      <c r="O71" s="685"/>
      <c r="Q71" s="685"/>
    </row>
    <row r="72" spans="1:17" s="685" customFormat="1" ht="28.5">
      <c r="A72" s="702">
        <f>A68+1</f>
        <v>7</v>
      </c>
      <c r="B72" s="718" t="s">
        <v>747</v>
      </c>
      <c r="C72" s="704" t="s">
        <v>746</v>
      </c>
      <c r="D72" s="705">
        <f>SUM(D73:D75)</f>
        <v>33</v>
      </c>
      <c r="E72" s="706"/>
      <c r="F72" s="707"/>
      <c r="H72" s="686"/>
      <c r="M72" s="684"/>
      <c r="N72" s="683"/>
      <c r="O72" s="684"/>
      <c r="Q72" s="686"/>
    </row>
    <row r="73" spans="1:17">
      <c r="A73" s="708" t="s">
        <v>174</v>
      </c>
      <c r="B73" s="709" t="s">
        <v>175</v>
      </c>
      <c r="C73" s="710" t="s">
        <v>740</v>
      </c>
      <c r="D73" s="711">
        <v>6</v>
      </c>
      <c r="E73" s="712"/>
      <c r="F73" s="713">
        <f>+D73*E73</f>
        <v>0</v>
      </c>
      <c r="H73" s="685"/>
      <c r="M73" s="685"/>
      <c r="N73" s="685"/>
      <c r="O73" s="685"/>
      <c r="Q73" s="685"/>
    </row>
    <row r="74" spans="1:17">
      <c r="A74" s="708" t="s">
        <v>174</v>
      </c>
      <c r="B74" s="709" t="s">
        <v>176</v>
      </c>
      <c r="C74" s="710" t="s">
        <v>740</v>
      </c>
      <c r="D74" s="711">
        <v>21</v>
      </c>
      <c r="E74" s="712"/>
      <c r="F74" s="713">
        <f>+D74*E74</f>
        <v>0</v>
      </c>
      <c r="H74" s="685"/>
      <c r="M74" s="685"/>
      <c r="N74" s="685"/>
      <c r="O74" s="685"/>
      <c r="Q74" s="685"/>
    </row>
    <row r="75" spans="1:17">
      <c r="A75" s="720" t="s">
        <v>174</v>
      </c>
      <c r="B75" s="721" t="s">
        <v>177</v>
      </c>
      <c r="C75" s="722" t="s">
        <v>740</v>
      </c>
      <c r="D75" s="723">
        <v>6</v>
      </c>
      <c r="E75" s="724"/>
      <c r="F75" s="725">
        <f>+D75*E75</f>
        <v>0</v>
      </c>
      <c r="H75" s="685"/>
      <c r="M75" s="685"/>
      <c r="N75" s="685"/>
      <c r="O75" s="685"/>
      <c r="Q75" s="685"/>
    </row>
    <row r="76" spans="1:17" s="685" customFormat="1" ht="42.75">
      <c r="A76" s="702">
        <f>A72+1</f>
        <v>8</v>
      </c>
      <c r="B76" s="718" t="s">
        <v>748</v>
      </c>
      <c r="C76" s="704" t="s">
        <v>746</v>
      </c>
      <c r="D76" s="705">
        <f>SUM(D77:D79)</f>
        <v>20</v>
      </c>
      <c r="E76" s="706"/>
      <c r="F76" s="707"/>
      <c r="H76" s="686"/>
      <c r="M76" s="684"/>
      <c r="N76" s="683"/>
      <c r="O76" s="684"/>
      <c r="Q76" s="686"/>
    </row>
    <row r="77" spans="1:17">
      <c r="A77" s="708" t="s">
        <v>174</v>
      </c>
      <c r="B77" s="709" t="s">
        <v>175</v>
      </c>
      <c r="C77" s="710" t="s">
        <v>740</v>
      </c>
      <c r="D77" s="711">
        <v>4</v>
      </c>
      <c r="E77" s="712"/>
      <c r="F77" s="713">
        <f>+D77*E77</f>
        <v>0</v>
      </c>
      <c r="H77" s="685"/>
      <c r="M77" s="685"/>
      <c r="N77" s="685"/>
      <c r="O77" s="685"/>
      <c r="Q77" s="685"/>
    </row>
    <row r="78" spans="1:17">
      <c r="A78" s="708" t="s">
        <v>174</v>
      </c>
      <c r="B78" s="709" t="s">
        <v>176</v>
      </c>
      <c r="C78" s="710" t="s">
        <v>740</v>
      </c>
      <c r="D78" s="711">
        <v>12</v>
      </c>
      <c r="E78" s="712"/>
      <c r="F78" s="713">
        <f>+D78*E78</f>
        <v>0</v>
      </c>
      <c r="H78" s="685"/>
      <c r="M78" s="685"/>
      <c r="N78" s="685"/>
      <c r="O78" s="685"/>
      <c r="Q78" s="685"/>
    </row>
    <row r="79" spans="1:17">
      <c r="A79" s="720" t="s">
        <v>174</v>
      </c>
      <c r="B79" s="721" t="s">
        <v>177</v>
      </c>
      <c r="C79" s="722" t="s">
        <v>740</v>
      </c>
      <c r="D79" s="723">
        <v>4</v>
      </c>
      <c r="E79" s="724"/>
      <c r="F79" s="725">
        <f>+D79*E79</f>
        <v>0</v>
      </c>
      <c r="H79" s="685"/>
      <c r="M79" s="685"/>
      <c r="N79" s="685"/>
      <c r="O79" s="685"/>
      <c r="Q79" s="685"/>
    </row>
    <row r="80" spans="1:17" s="685" customFormat="1" ht="14.25">
      <c r="A80" s="730"/>
      <c r="B80" s="846" t="s">
        <v>754</v>
      </c>
      <c r="C80" s="847"/>
      <c r="D80" s="847"/>
      <c r="E80" s="734"/>
      <c r="F80" s="735">
        <f>SUM(F51:F79)</f>
        <v>0</v>
      </c>
      <c r="H80" s="686"/>
      <c r="M80" s="684"/>
      <c r="N80" s="683"/>
      <c r="O80" s="684"/>
      <c r="Q80" s="686"/>
    </row>
    <row r="81" spans="1:17">
      <c r="A81" s="736" t="s">
        <v>174</v>
      </c>
      <c r="B81" s="848" t="s">
        <v>175</v>
      </c>
      <c r="C81" s="849" t="s">
        <v>740</v>
      </c>
      <c r="D81" s="849">
        <v>4</v>
      </c>
      <c r="E81" s="737"/>
      <c r="F81" s="738">
        <f>+F53+F57+F61+F65+F69+F73+F77</f>
        <v>0</v>
      </c>
      <c r="H81" s="685"/>
      <c r="M81" s="685"/>
      <c r="N81" s="685"/>
      <c r="O81" s="685"/>
      <c r="Q81" s="685"/>
    </row>
    <row r="82" spans="1:17">
      <c r="A82" s="736" t="s">
        <v>174</v>
      </c>
      <c r="B82" s="848" t="s">
        <v>176</v>
      </c>
      <c r="C82" s="849" t="s">
        <v>740</v>
      </c>
      <c r="D82" s="849">
        <v>12</v>
      </c>
      <c r="E82" s="737"/>
      <c r="F82" s="738">
        <f>+F54+F58+F62+F66+F70+F74+F78</f>
        <v>0</v>
      </c>
      <c r="H82" s="685"/>
      <c r="M82" s="685"/>
      <c r="N82" s="685"/>
      <c r="O82" s="685"/>
      <c r="Q82" s="685"/>
    </row>
    <row r="83" spans="1:17">
      <c r="A83" s="736" t="s">
        <v>174</v>
      </c>
      <c r="B83" s="848" t="s">
        <v>177</v>
      </c>
      <c r="C83" s="849" t="s">
        <v>740</v>
      </c>
      <c r="D83" s="849">
        <v>4</v>
      </c>
      <c r="E83" s="737"/>
      <c r="F83" s="738">
        <f>+F55+F59+F63+F67+F71+F75+F79</f>
        <v>0</v>
      </c>
      <c r="H83" s="685"/>
      <c r="M83" s="685"/>
      <c r="N83" s="685"/>
      <c r="O83" s="685"/>
      <c r="Q83" s="685"/>
    </row>
    <row r="84" spans="1:17" s="685" customFormat="1" ht="14.25">
      <c r="A84" s="739"/>
      <c r="B84" s="740"/>
      <c r="C84" s="741"/>
      <c r="D84" s="742"/>
      <c r="E84" s="683"/>
      <c r="F84" s="700"/>
      <c r="H84" s="686"/>
      <c r="M84" s="684"/>
      <c r="N84" s="683"/>
      <c r="O84" s="684"/>
      <c r="Q84" s="686"/>
    </row>
    <row r="85" spans="1:17" s="685" customFormat="1" ht="14.25">
      <c r="A85" s="696" t="s">
        <v>814</v>
      </c>
      <c r="B85" s="852" t="s">
        <v>755</v>
      </c>
      <c r="C85" s="853"/>
      <c r="D85" s="853"/>
      <c r="E85" s="683"/>
      <c r="F85" s="684"/>
      <c r="H85" s="686"/>
      <c r="M85" s="684"/>
      <c r="N85" s="683"/>
      <c r="O85" s="684"/>
      <c r="Q85" s="686"/>
    </row>
    <row r="86" spans="1:17" s="685" customFormat="1" ht="14.25">
      <c r="A86" s="696"/>
      <c r="B86" s="740"/>
      <c r="C86" s="701"/>
      <c r="D86" s="684"/>
      <c r="E86" s="683"/>
      <c r="F86" s="684"/>
      <c r="H86" s="686"/>
      <c r="M86" s="684"/>
      <c r="N86" s="683"/>
      <c r="O86" s="684"/>
      <c r="Q86" s="686"/>
    </row>
    <row r="87" spans="1:17" s="685" customFormat="1" ht="57">
      <c r="A87" s="744" t="s">
        <v>108</v>
      </c>
      <c r="B87" s="718" t="s">
        <v>751</v>
      </c>
      <c r="C87" s="704"/>
      <c r="D87" s="705"/>
      <c r="E87" s="729"/>
      <c r="F87" s="729"/>
      <c r="H87" s="686"/>
      <c r="M87" s="684"/>
      <c r="N87" s="683"/>
      <c r="O87" s="684"/>
      <c r="Q87" s="686"/>
    </row>
    <row r="88" spans="1:17" s="685" customFormat="1" ht="14.25">
      <c r="A88" s="744" t="s">
        <v>43</v>
      </c>
      <c r="B88" s="718" t="s">
        <v>756</v>
      </c>
      <c r="C88" s="704" t="s">
        <v>740</v>
      </c>
      <c r="D88" s="705">
        <f>SUM(D89:D91)</f>
        <v>67</v>
      </c>
      <c r="E88" s="706"/>
      <c r="F88" s="707"/>
      <c r="H88" s="686"/>
      <c r="M88" s="684"/>
      <c r="N88" s="683"/>
      <c r="O88" s="684"/>
      <c r="Q88" s="686"/>
    </row>
    <row r="89" spans="1:17">
      <c r="A89" s="708" t="s">
        <v>174</v>
      </c>
      <c r="B89" s="709" t="s">
        <v>175</v>
      </c>
      <c r="C89" s="710" t="s">
        <v>740</v>
      </c>
      <c r="D89" s="711">
        <v>12</v>
      </c>
      <c r="E89" s="712"/>
      <c r="F89" s="713">
        <f>+D89*E89</f>
        <v>0</v>
      </c>
      <c r="H89" s="685"/>
      <c r="M89" s="685"/>
      <c r="N89" s="685"/>
      <c r="O89" s="685"/>
      <c r="Q89" s="685"/>
    </row>
    <row r="90" spans="1:17">
      <c r="A90" s="708" t="s">
        <v>174</v>
      </c>
      <c r="B90" s="709" t="s">
        <v>176</v>
      </c>
      <c r="C90" s="710" t="s">
        <v>740</v>
      </c>
      <c r="D90" s="711">
        <v>44</v>
      </c>
      <c r="E90" s="712"/>
      <c r="F90" s="713">
        <f>+D90*E90</f>
        <v>0</v>
      </c>
      <c r="H90" s="685"/>
      <c r="M90" s="685"/>
      <c r="N90" s="685"/>
      <c r="O90" s="685"/>
      <c r="Q90" s="685"/>
    </row>
    <row r="91" spans="1:17">
      <c r="A91" s="720" t="s">
        <v>174</v>
      </c>
      <c r="B91" s="721" t="s">
        <v>177</v>
      </c>
      <c r="C91" s="722" t="s">
        <v>740</v>
      </c>
      <c r="D91" s="723">
        <v>11</v>
      </c>
      <c r="E91" s="724"/>
      <c r="F91" s="725">
        <f>+D91*E91</f>
        <v>0</v>
      </c>
      <c r="H91" s="685"/>
      <c r="M91" s="685"/>
      <c r="N91" s="685"/>
      <c r="O91" s="685"/>
      <c r="Q91" s="685"/>
    </row>
    <row r="92" spans="1:17" s="685" customFormat="1" ht="28.5">
      <c r="A92" s="744">
        <f>A88+1</f>
        <v>3</v>
      </c>
      <c r="B92" s="718" t="s">
        <v>752</v>
      </c>
      <c r="C92" s="704" t="s">
        <v>740</v>
      </c>
      <c r="D92" s="705">
        <f>SUM(D93:D95)</f>
        <v>20</v>
      </c>
      <c r="E92" s="706"/>
      <c r="F92" s="707"/>
      <c r="H92" s="686"/>
      <c r="M92" s="684"/>
      <c r="N92" s="683"/>
      <c r="O92" s="684"/>
      <c r="Q92" s="686"/>
    </row>
    <row r="93" spans="1:17">
      <c r="A93" s="708" t="s">
        <v>174</v>
      </c>
      <c r="B93" s="709" t="s">
        <v>175</v>
      </c>
      <c r="C93" s="710" t="s">
        <v>740</v>
      </c>
      <c r="D93" s="711">
        <v>4</v>
      </c>
      <c r="E93" s="712"/>
      <c r="F93" s="713">
        <f>+D93*E93</f>
        <v>0</v>
      </c>
      <c r="H93" s="685"/>
      <c r="M93" s="685"/>
      <c r="N93" s="685"/>
      <c r="O93" s="685"/>
      <c r="Q93" s="685"/>
    </row>
    <row r="94" spans="1:17">
      <c r="A94" s="708" t="s">
        <v>174</v>
      </c>
      <c r="B94" s="709" t="s">
        <v>176</v>
      </c>
      <c r="C94" s="710" t="s">
        <v>740</v>
      </c>
      <c r="D94" s="711">
        <v>12</v>
      </c>
      <c r="E94" s="712"/>
      <c r="F94" s="713">
        <f>+D94*E94</f>
        <v>0</v>
      </c>
      <c r="H94" s="685"/>
      <c r="M94" s="685"/>
      <c r="N94" s="685"/>
      <c r="O94" s="685"/>
      <c r="Q94" s="685"/>
    </row>
    <row r="95" spans="1:17">
      <c r="A95" s="720" t="s">
        <v>174</v>
      </c>
      <c r="B95" s="721" t="s">
        <v>177</v>
      </c>
      <c r="C95" s="722" t="s">
        <v>740</v>
      </c>
      <c r="D95" s="723">
        <v>4</v>
      </c>
      <c r="E95" s="724"/>
      <c r="F95" s="725">
        <f>+D95*E95</f>
        <v>0</v>
      </c>
      <c r="H95" s="685"/>
      <c r="M95" s="685"/>
      <c r="N95" s="685"/>
      <c r="O95" s="685"/>
      <c r="Q95" s="685"/>
    </row>
    <row r="96" spans="1:17" s="685" customFormat="1" ht="185.25">
      <c r="A96" s="744" t="s">
        <v>123</v>
      </c>
      <c r="B96" s="718" t="s">
        <v>757</v>
      </c>
      <c r="C96" s="704" t="s">
        <v>740</v>
      </c>
      <c r="D96" s="705">
        <f>SUM(D97:D99)</f>
        <v>67</v>
      </c>
      <c r="E96" s="706"/>
      <c r="F96" s="707"/>
      <c r="H96" s="686"/>
      <c r="M96" s="684"/>
      <c r="N96" s="683"/>
      <c r="O96" s="684"/>
      <c r="Q96" s="686"/>
    </row>
    <row r="97" spans="1:17">
      <c r="A97" s="708" t="s">
        <v>174</v>
      </c>
      <c r="B97" s="709" t="s">
        <v>175</v>
      </c>
      <c r="C97" s="710" t="s">
        <v>740</v>
      </c>
      <c r="D97" s="711">
        <v>12</v>
      </c>
      <c r="E97" s="712"/>
      <c r="F97" s="713">
        <f>+D97*E97</f>
        <v>0</v>
      </c>
      <c r="H97" s="685"/>
      <c r="M97" s="685"/>
      <c r="N97" s="685"/>
      <c r="O97" s="685"/>
      <c r="Q97" s="685"/>
    </row>
    <row r="98" spans="1:17">
      <c r="A98" s="708" t="s">
        <v>174</v>
      </c>
      <c r="B98" s="709" t="s">
        <v>176</v>
      </c>
      <c r="C98" s="710" t="s">
        <v>740</v>
      </c>
      <c r="D98" s="711">
        <v>44</v>
      </c>
      <c r="E98" s="712"/>
      <c r="F98" s="713">
        <f>+D98*E98</f>
        <v>0</v>
      </c>
      <c r="H98" s="685"/>
      <c r="M98" s="685"/>
      <c r="N98" s="685"/>
      <c r="O98" s="685"/>
      <c r="Q98" s="685"/>
    </row>
    <row r="99" spans="1:17">
      <c r="A99" s="720" t="s">
        <v>174</v>
      </c>
      <c r="B99" s="721" t="s">
        <v>177</v>
      </c>
      <c r="C99" s="722" t="s">
        <v>740</v>
      </c>
      <c r="D99" s="723">
        <v>11</v>
      </c>
      <c r="E99" s="724"/>
      <c r="F99" s="725">
        <f>+D99*E99</f>
        <v>0</v>
      </c>
      <c r="H99" s="685"/>
      <c r="M99" s="685"/>
      <c r="N99" s="685"/>
      <c r="O99" s="685"/>
      <c r="Q99" s="685"/>
    </row>
    <row r="100" spans="1:17" s="685" customFormat="1" ht="57">
      <c r="A100" s="744" t="s">
        <v>124</v>
      </c>
      <c r="B100" s="718" t="s">
        <v>758</v>
      </c>
      <c r="C100" s="704" t="s">
        <v>744</v>
      </c>
      <c r="D100" s="705">
        <f>SUM(D101:D103)</f>
        <v>6.4</v>
      </c>
      <c r="E100" s="706"/>
      <c r="F100" s="707"/>
      <c r="H100" s="686"/>
      <c r="M100" s="684"/>
      <c r="N100" s="683"/>
      <c r="O100" s="684"/>
      <c r="Q100" s="686"/>
    </row>
    <row r="101" spans="1:17">
      <c r="A101" s="708" t="s">
        <v>174</v>
      </c>
      <c r="B101" s="709" t="s">
        <v>175</v>
      </c>
      <c r="C101" s="710" t="s">
        <v>744</v>
      </c>
      <c r="D101" s="711">
        <v>1.2</v>
      </c>
      <c r="E101" s="712"/>
      <c r="F101" s="713">
        <f>+D101*E101</f>
        <v>0</v>
      </c>
      <c r="H101" s="685"/>
      <c r="M101" s="685"/>
      <c r="N101" s="685"/>
      <c r="O101" s="685"/>
      <c r="Q101" s="685"/>
    </row>
    <row r="102" spans="1:17">
      <c r="A102" s="708" t="s">
        <v>174</v>
      </c>
      <c r="B102" s="709" t="s">
        <v>176</v>
      </c>
      <c r="C102" s="710" t="s">
        <v>744</v>
      </c>
      <c r="D102" s="711">
        <v>4.0999999999999996</v>
      </c>
      <c r="E102" s="712"/>
      <c r="F102" s="713">
        <f>+D102*E102</f>
        <v>0</v>
      </c>
      <c r="H102" s="685"/>
      <c r="M102" s="685"/>
      <c r="N102" s="685"/>
      <c r="O102" s="685"/>
      <c r="Q102" s="685"/>
    </row>
    <row r="103" spans="1:17">
      <c r="A103" s="720" t="s">
        <v>174</v>
      </c>
      <c r="B103" s="721" t="s">
        <v>177</v>
      </c>
      <c r="C103" s="722" t="s">
        <v>744</v>
      </c>
      <c r="D103" s="711">
        <v>1.1000000000000001</v>
      </c>
      <c r="E103" s="724"/>
      <c r="F103" s="725">
        <f>+D103*E103</f>
        <v>0</v>
      </c>
      <c r="H103" s="685"/>
      <c r="M103" s="685"/>
      <c r="N103" s="685"/>
      <c r="O103" s="685"/>
      <c r="Q103" s="685"/>
    </row>
    <row r="104" spans="1:17" s="685" customFormat="1" ht="28.5">
      <c r="A104" s="702">
        <f>A100+1</f>
        <v>6</v>
      </c>
      <c r="B104" s="718" t="s">
        <v>745</v>
      </c>
      <c r="C104" s="704" t="s">
        <v>746</v>
      </c>
      <c r="D104" s="705">
        <f>SUM(D105:D107)</f>
        <v>26</v>
      </c>
      <c r="E104" s="706"/>
      <c r="F104" s="707"/>
      <c r="H104" s="686"/>
      <c r="M104" s="684"/>
      <c r="N104" s="683"/>
      <c r="O104" s="684"/>
      <c r="Q104" s="686"/>
    </row>
    <row r="105" spans="1:17">
      <c r="A105" s="708" t="s">
        <v>174</v>
      </c>
      <c r="B105" s="709" t="s">
        <v>175</v>
      </c>
      <c r="C105" s="710" t="s">
        <v>740</v>
      </c>
      <c r="D105" s="711">
        <v>5</v>
      </c>
      <c r="E105" s="712"/>
      <c r="F105" s="713">
        <f>+D105*E105</f>
        <v>0</v>
      </c>
      <c r="H105" s="685"/>
      <c r="M105" s="685"/>
      <c r="N105" s="685"/>
      <c r="O105" s="685"/>
      <c r="Q105" s="685"/>
    </row>
    <row r="106" spans="1:17">
      <c r="A106" s="708" t="s">
        <v>174</v>
      </c>
      <c r="B106" s="709" t="s">
        <v>176</v>
      </c>
      <c r="C106" s="710" t="s">
        <v>740</v>
      </c>
      <c r="D106" s="711">
        <v>16</v>
      </c>
      <c r="E106" s="712"/>
      <c r="F106" s="713">
        <f>+D106*E106</f>
        <v>0</v>
      </c>
      <c r="H106" s="685"/>
      <c r="M106" s="685"/>
      <c r="N106" s="685"/>
      <c r="O106" s="685"/>
      <c r="Q106" s="685"/>
    </row>
    <row r="107" spans="1:17">
      <c r="A107" s="720" t="s">
        <v>174</v>
      </c>
      <c r="B107" s="721" t="s">
        <v>177</v>
      </c>
      <c r="C107" s="722" t="s">
        <v>740</v>
      </c>
      <c r="D107" s="723">
        <v>5</v>
      </c>
      <c r="E107" s="724"/>
      <c r="F107" s="725">
        <f>+D107*E107</f>
        <v>0</v>
      </c>
      <c r="H107" s="685"/>
      <c r="M107" s="685"/>
      <c r="N107" s="685"/>
      <c r="O107" s="685"/>
      <c r="Q107" s="685"/>
    </row>
    <row r="108" spans="1:17" s="685" customFormat="1" ht="28.5">
      <c r="A108" s="702">
        <f>A104+1</f>
        <v>7</v>
      </c>
      <c r="B108" s="718" t="s">
        <v>747</v>
      </c>
      <c r="C108" s="704" t="s">
        <v>746</v>
      </c>
      <c r="D108" s="705">
        <f>SUM(D109:D111)</f>
        <v>33</v>
      </c>
      <c r="E108" s="706"/>
      <c r="F108" s="707"/>
      <c r="H108" s="686"/>
      <c r="M108" s="684"/>
      <c r="N108" s="683"/>
      <c r="O108" s="684"/>
      <c r="Q108" s="686"/>
    </row>
    <row r="109" spans="1:17">
      <c r="A109" s="708" t="s">
        <v>174</v>
      </c>
      <c r="B109" s="709" t="s">
        <v>175</v>
      </c>
      <c r="C109" s="710" t="s">
        <v>740</v>
      </c>
      <c r="D109" s="711">
        <v>6</v>
      </c>
      <c r="E109" s="712"/>
      <c r="F109" s="713">
        <f>+D109*E109</f>
        <v>0</v>
      </c>
      <c r="H109" s="685"/>
      <c r="M109" s="685"/>
      <c r="N109" s="685"/>
      <c r="O109" s="685"/>
      <c r="Q109" s="685"/>
    </row>
    <row r="110" spans="1:17">
      <c r="A110" s="708" t="s">
        <v>174</v>
      </c>
      <c r="B110" s="709" t="s">
        <v>176</v>
      </c>
      <c r="C110" s="710" t="s">
        <v>740</v>
      </c>
      <c r="D110" s="711">
        <v>21</v>
      </c>
      <c r="E110" s="712"/>
      <c r="F110" s="713">
        <f>+D110*E110</f>
        <v>0</v>
      </c>
      <c r="H110" s="685"/>
      <c r="M110" s="685"/>
      <c r="N110" s="685"/>
      <c r="O110" s="685"/>
      <c r="Q110" s="685"/>
    </row>
    <row r="111" spans="1:17">
      <c r="A111" s="720" t="s">
        <v>174</v>
      </c>
      <c r="B111" s="721" t="s">
        <v>177</v>
      </c>
      <c r="C111" s="722" t="s">
        <v>740</v>
      </c>
      <c r="D111" s="723">
        <v>6</v>
      </c>
      <c r="E111" s="724"/>
      <c r="F111" s="725">
        <f>+D111*E111</f>
        <v>0</v>
      </c>
      <c r="H111" s="685"/>
      <c r="M111" s="685"/>
      <c r="N111" s="685"/>
      <c r="O111" s="685"/>
      <c r="Q111" s="685"/>
    </row>
    <row r="112" spans="1:17" s="685" customFormat="1" ht="42.75">
      <c r="A112" s="702">
        <f>A108+1</f>
        <v>8</v>
      </c>
      <c r="B112" s="718" t="s">
        <v>748</v>
      </c>
      <c r="C112" s="704" t="s">
        <v>746</v>
      </c>
      <c r="D112" s="705">
        <f>SUM(D113:D115)</f>
        <v>20</v>
      </c>
      <c r="E112" s="706"/>
      <c r="F112" s="707"/>
      <c r="H112" s="686"/>
      <c r="M112" s="684"/>
      <c r="N112" s="683"/>
      <c r="O112" s="684"/>
      <c r="Q112" s="686"/>
    </row>
    <row r="113" spans="1:17">
      <c r="A113" s="708" t="s">
        <v>174</v>
      </c>
      <c r="B113" s="709" t="s">
        <v>175</v>
      </c>
      <c r="C113" s="710" t="s">
        <v>740</v>
      </c>
      <c r="D113" s="711">
        <v>4</v>
      </c>
      <c r="E113" s="712"/>
      <c r="F113" s="713">
        <f>+D113*E113</f>
        <v>0</v>
      </c>
      <c r="H113" s="685"/>
      <c r="M113" s="685"/>
      <c r="N113" s="685"/>
      <c r="O113" s="685"/>
      <c r="Q113" s="685"/>
    </row>
    <row r="114" spans="1:17">
      <c r="A114" s="708" t="s">
        <v>174</v>
      </c>
      <c r="B114" s="709" t="s">
        <v>176</v>
      </c>
      <c r="C114" s="710" t="s">
        <v>740</v>
      </c>
      <c r="D114" s="711">
        <v>12</v>
      </c>
      <c r="E114" s="712"/>
      <c r="F114" s="713">
        <f>+D114*E114</f>
        <v>0</v>
      </c>
      <c r="H114" s="685"/>
      <c r="M114" s="685"/>
      <c r="N114" s="685"/>
      <c r="O114" s="685"/>
      <c r="Q114" s="685"/>
    </row>
    <row r="115" spans="1:17">
      <c r="A115" s="720" t="s">
        <v>174</v>
      </c>
      <c r="B115" s="721" t="s">
        <v>177</v>
      </c>
      <c r="C115" s="722" t="s">
        <v>740</v>
      </c>
      <c r="D115" s="723">
        <v>4</v>
      </c>
      <c r="E115" s="724"/>
      <c r="F115" s="725">
        <f>+D115*E115</f>
        <v>0</v>
      </c>
      <c r="H115" s="685"/>
      <c r="M115" s="685"/>
      <c r="N115" s="685"/>
      <c r="O115" s="685"/>
      <c r="Q115" s="685"/>
    </row>
    <row r="116" spans="1:17" s="685" customFormat="1" ht="14.25">
      <c r="A116" s="730"/>
      <c r="B116" s="846" t="s">
        <v>759</v>
      </c>
      <c r="C116" s="847"/>
      <c r="D116" s="847"/>
      <c r="E116" s="734"/>
      <c r="F116" s="735">
        <f>SUM(F87:F115)</f>
        <v>0</v>
      </c>
      <c r="H116" s="686"/>
      <c r="M116" s="684"/>
      <c r="N116" s="683"/>
      <c r="O116" s="684"/>
      <c r="Q116" s="686"/>
    </row>
    <row r="117" spans="1:17">
      <c r="A117" s="736" t="s">
        <v>174</v>
      </c>
      <c r="B117" s="848" t="s">
        <v>175</v>
      </c>
      <c r="C117" s="849" t="s">
        <v>740</v>
      </c>
      <c r="D117" s="849">
        <v>4</v>
      </c>
      <c r="E117" s="737"/>
      <c r="F117" s="738">
        <f>+F89+F93+F97+F101+F105+F109+F113</f>
        <v>0</v>
      </c>
      <c r="H117" s="685"/>
      <c r="M117" s="685"/>
      <c r="N117" s="685"/>
      <c r="O117" s="685"/>
      <c r="Q117" s="685"/>
    </row>
    <row r="118" spans="1:17">
      <c r="A118" s="736" t="s">
        <v>174</v>
      </c>
      <c r="B118" s="848" t="s">
        <v>176</v>
      </c>
      <c r="C118" s="849" t="s">
        <v>740</v>
      </c>
      <c r="D118" s="849">
        <v>12</v>
      </c>
      <c r="E118" s="737"/>
      <c r="F118" s="738">
        <f>+F90+F94+F98+F102+F106+F110+F114</f>
        <v>0</v>
      </c>
      <c r="H118" s="685"/>
      <c r="M118" s="685"/>
      <c r="N118" s="685"/>
      <c r="O118" s="685"/>
      <c r="Q118" s="685"/>
    </row>
    <row r="119" spans="1:17">
      <c r="A119" s="736" t="s">
        <v>174</v>
      </c>
      <c r="B119" s="848" t="s">
        <v>177</v>
      </c>
      <c r="C119" s="849" t="s">
        <v>740</v>
      </c>
      <c r="D119" s="849">
        <v>4</v>
      </c>
      <c r="E119" s="737"/>
      <c r="F119" s="738">
        <f>+F91+F95+F99+F103+F107+F111+F115</f>
        <v>0</v>
      </c>
      <c r="H119" s="685"/>
      <c r="M119" s="685"/>
      <c r="N119" s="685"/>
      <c r="O119" s="685"/>
      <c r="Q119" s="685"/>
    </row>
    <row r="120" spans="1:17" s="685" customFormat="1" ht="14.25">
      <c r="A120" s="739"/>
      <c r="B120" s="740"/>
      <c r="C120" s="741"/>
      <c r="D120" s="742"/>
      <c r="E120" s="683"/>
      <c r="F120" s="700"/>
      <c r="H120" s="686"/>
      <c r="M120" s="684"/>
      <c r="N120" s="683"/>
      <c r="O120" s="684"/>
      <c r="Q120" s="686"/>
    </row>
    <row r="121" spans="1:17" s="685" customFormat="1" ht="14.25">
      <c r="A121" s="696" t="s">
        <v>815</v>
      </c>
      <c r="B121" s="852" t="s">
        <v>760</v>
      </c>
      <c r="C121" s="853"/>
      <c r="D121" s="853"/>
      <c r="E121" s="683"/>
      <c r="F121" s="684"/>
      <c r="H121" s="686"/>
      <c r="M121" s="684"/>
      <c r="N121" s="683"/>
      <c r="O121" s="684"/>
      <c r="Q121" s="686"/>
    </row>
    <row r="122" spans="1:17" s="685" customFormat="1" ht="14.25">
      <c r="A122" s="696"/>
      <c r="B122" s="740"/>
      <c r="C122" s="701"/>
      <c r="D122" s="684"/>
      <c r="E122" s="683"/>
      <c r="F122" s="684"/>
      <c r="H122" s="686"/>
      <c r="M122" s="684"/>
      <c r="N122" s="683"/>
      <c r="O122" s="684"/>
      <c r="Q122" s="686"/>
    </row>
    <row r="123" spans="1:17" s="685" customFormat="1" ht="14.25">
      <c r="A123" s="744" t="s">
        <v>108</v>
      </c>
      <c r="B123" s="718" t="s">
        <v>756</v>
      </c>
      <c r="C123" s="704" t="s">
        <v>740</v>
      </c>
      <c r="D123" s="705">
        <f>SUM(D124:D126)</f>
        <v>67</v>
      </c>
      <c r="E123" s="706"/>
      <c r="F123" s="707"/>
      <c r="H123" s="686"/>
      <c r="M123" s="684"/>
      <c r="N123" s="683"/>
      <c r="O123" s="684"/>
      <c r="Q123" s="686"/>
    </row>
    <row r="124" spans="1:17">
      <c r="A124" s="708" t="s">
        <v>174</v>
      </c>
      <c r="B124" s="709" t="s">
        <v>175</v>
      </c>
      <c r="C124" s="710" t="s">
        <v>740</v>
      </c>
      <c r="D124" s="711">
        <v>12</v>
      </c>
      <c r="E124" s="712"/>
      <c r="F124" s="713">
        <f>+D124*E124</f>
        <v>0</v>
      </c>
      <c r="H124" s="685"/>
      <c r="M124" s="685"/>
      <c r="N124" s="685"/>
      <c r="O124" s="685"/>
      <c r="Q124" s="685"/>
    </row>
    <row r="125" spans="1:17">
      <c r="A125" s="708" t="s">
        <v>174</v>
      </c>
      <c r="B125" s="709" t="s">
        <v>176</v>
      </c>
      <c r="C125" s="710" t="s">
        <v>740</v>
      </c>
      <c r="D125" s="711">
        <v>44</v>
      </c>
      <c r="E125" s="712"/>
      <c r="F125" s="713">
        <f>+D125*E125</f>
        <v>0</v>
      </c>
      <c r="H125" s="685"/>
      <c r="M125" s="685"/>
      <c r="N125" s="685"/>
      <c r="O125" s="685"/>
      <c r="Q125" s="685"/>
    </row>
    <row r="126" spans="1:17">
      <c r="A126" s="720" t="s">
        <v>174</v>
      </c>
      <c r="B126" s="721" t="s">
        <v>177</v>
      </c>
      <c r="C126" s="722" t="s">
        <v>740</v>
      </c>
      <c r="D126" s="723">
        <v>11</v>
      </c>
      <c r="E126" s="724"/>
      <c r="F126" s="725">
        <f>+D126*E126</f>
        <v>0</v>
      </c>
      <c r="H126" s="685"/>
      <c r="M126" s="685"/>
      <c r="N126" s="685"/>
      <c r="O126" s="685"/>
      <c r="Q126" s="685"/>
    </row>
    <row r="127" spans="1:17" s="685" customFormat="1" ht="28.5">
      <c r="A127" s="744" t="s">
        <v>43</v>
      </c>
      <c r="B127" s="718" t="s">
        <v>761</v>
      </c>
      <c r="C127" s="704" t="s">
        <v>740</v>
      </c>
      <c r="D127" s="705">
        <f>SUM(D128:D130)</f>
        <v>20</v>
      </c>
      <c r="E127" s="706"/>
      <c r="F127" s="707"/>
      <c r="H127" s="686"/>
      <c r="M127" s="684"/>
      <c r="N127" s="683"/>
      <c r="O127" s="684"/>
      <c r="Q127" s="686"/>
    </row>
    <row r="128" spans="1:17">
      <c r="A128" s="708" t="s">
        <v>174</v>
      </c>
      <c r="B128" s="709" t="s">
        <v>175</v>
      </c>
      <c r="C128" s="710" t="s">
        <v>740</v>
      </c>
      <c r="D128" s="711">
        <v>4</v>
      </c>
      <c r="E128" s="712"/>
      <c r="F128" s="713">
        <f>+D128*E128</f>
        <v>0</v>
      </c>
      <c r="H128" s="685"/>
      <c r="M128" s="685"/>
      <c r="N128" s="685"/>
      <c r="O128" s="685"/>
      <c r="Q128" s="685"/>
    </row>
    <row r="129" spans="1:17">
      <c r="A129" s="708" t="s">
        <v>174</v>
      </c>
      <c r="B129" s="709" t="s">
        <v>176</v>
      </c>
      <c r="C129" s="710" t="s">
        <v>740</v>
      </c>
      <c r="D129" s="711">
        <v>12</v>
      </c>
      <c r="E129" s="712"/>
      <c r="F129" s="713">
        <f>+D129*E129</f>
        <v>0</v>
      </c>
      <c r="H129" s="685"/>
      <c r="M129" s="685"/>
      <c r="N129" s="685"/>
      <c r="O129" s="685"/>
      <c r="Q129" s="685"/>
    </row>
    <row r="130" spans="1:17">
      <c r="A130" s="720" t="s">
        <v>174</v>
      </c>
      <c r="B130" s="721" t="s">
        <v>177</v>
      </c>
      <c r="C130" s="722" t="s">
        <v>740</v>
      </c>
      <c r="D130" s="723">
        <v>4</v>
      </c>
      <c r="E130" s="724"/>
      <c r="F130" s="725">
        <f>+D130*E130</f>
        <v>0</v>
      </c>
      <c r="H130" s="685"/>
      <c r="M130" s="685"/>
      <c r="N130" s="685"/>
      <c r="O130" s="685"/>
      <c r="Q130" s="685"/>
    </row>
    <row r="131" spans="1:17" s="685" customFormat="1" ht="28.5">
      <c r="A131" s="744">
        <f>A127+1</f>
        <v>3</v>
      </c>
      <c r="B131" s="718" t="s">
        <v>752</v>
      </c>
      <c r="C131" s="704" t="s">
        <v>740</v>
      </c>
      <c r="D131" s="705">
        <f>SUM(D132:D134)</f>
        <v>20</v>
      </c>
      <c r="E131" s="706"/>
      <c r="F131" s="707"/>
      <c r="H131" s="686"/>
      <c r="M131" s="684"/>
      <c r="N131" s="683"/>
      <c r="O131" s="684"/>
      <c r="Q131" s="686"/>
    </row>
    <row r="132" spans="1:17">
      <c r="A132" s="708" t="s">
        <v>174</v>
      </c>
      <c r="B132" s="709" t="s">
        <v>175</v>
      </c>
      <c r="C132" s="710" t="s">
        <v>740</v>
      </c>
      <c r="D132" s="711">
        <v>4</v>
      </c>
      <c r="E132" s="712"/>
      <c r="F132" s="713">
        <f>+D132*E132</f>
        <v>0</v>
      </c>
      <c r="H132" s="685"/>
      <c r="M132" s="685"/>
      <c r="N132" s="685"/>
      <c r="O132" s="685"/>
      <c r="Q132" s="685"/>
    </row>
    <row r="133" spans="1:17">
      <c r="A133" s="708" t="s">
        <v>174</v>
      </c>
      <c r="B133" s="709" t="s">
        <v>176</v>
      </c>
      <c r="C133" s="710" t="s">
        <v>740</v>
      </c>
      <c r="D133" s="711">
        <v>12</v>
      </c>
      <c r="E133" s="712"/>
      <c r="F133" s="713">
        <f>+D133*E133</f>
        <v>0</v>
      </c>
      <c r="H133" s="685"/>
      <c r="M133" s="685"/>
      <c r="N133" s="685"/>
      <c r="O133" s="685"/>
      <c r="Q133" s="685"/>
    </row>
    <row r="134" spans="1:17">
      <c r="A134" s="720" t="s">
        <v>174</v>
      </c>
      <c r="B134" s="721" t="s">
        <v>177</v>
      </c>
      <c r="C134" s="722" t="s">
        <v>740</v>
      </c>
      <c r="D134" s="723">
        <v>4</v>
      </c>
      <c r="E134" s="724"/>
      <c r="F134" s="725">
        <f>+D134*E134</f>
        <v>0</v>
      </c>
      <c r="H134" s="685"/>
      <c r="M134" s="685"/>
      <c r="N134" s="685"/>
      <c r="O134" s="685"/>
      <c r="Q134" s="685"/>
    </row>
    <row r="135" spans="1:17" s="685" customFormat="1" ht="42.75">
      <c r="A135" s="744" t="s">
        <v>123</v>
      </c>
      <c r="B135" s="718" t="s">
        <v>762</v>
      </c>
      <c r="C135" s="704" t="s">
        <v>746</v>
      </c>
      <c r="D135" s="705">
        <f>SUM(D136:D138)</f>
        <v>67</v>
      </c>
      <c r="E135" s="706"/>
      <c r="F135" s="707"/>
      <c r="H135" s="686"/>
      <c r="M135" s="684"/>
      <c r="N135" s="683"/>
      <c r="O135" s="684"/>
      <c r="Q135" s="686"/>
    </row>
    <row r="136" spans="1:17">
      <c r="A136" s="708" t="s">
        <v>174</v>
      </c>
      <c r="B136" s="709" t="s">
        <v>175</v>
      </c>
      <c r="C136" s="710" t="s">
        <v>740</v>
      </c>
      <c r="D136" s="711">
        <v>12</v>
      </c>
      <c r="E136" s="712"/>
      <c r="F136" s="713">
        <f>+D136*E136</f>
        <v>0</v>
      </c>
      <c r="H136" s="685"/>
      <c r="M136" s="685"/>
      <c r="N136" s="685"/>
      <c r="O136" s="685"/>
      <c r="Q136" s="685"/>
    </row>
    <row r="137" spans="1:17">
      <c r="A137" s="708" t="s">
        <v>174</v>
      </c>
      <c r="B137" s="709" t="s">
        <v>176</v>
      </c>
      <c r="C137" s="710" t="s">
        <v>740</v>
      </c>
      <c r="D137" s="711">
        <v>44</v>
      </c>
      <c r="E137" s="712"/>
      <c r="F137" s="713">
        <f>+D137*E137</f>
        <v>0</v>
      </c>
      <c r="H137" s="685"/>
      <c r="M137" s="685"/>
      <c r="N137" s="685"/>
      <c r="O137" s="685"/>
      <c r="Q137" s="685"/>
    </row>
    <row r="138" spans="1:17">
      <c r="A138" s="720" t="s">
        <v>174</v>
      </c>
      <c r="B138" s="721" t="s">
        <v>177</v>
      </c>
      <c r="C138" s="722" t="s">
        <v>740</v>
      </c>
      <c r="D138" s="723">
        <v>11</v>
      </c>
      <c r="E138" s="724"/>
      <c r="F138" s="725">
        <f>+D138*E138</f>
        <v>0</v>
      </c>
      <c r="H138" s="685"/>
      <c r="M138" s="685"/>
      <c r="N138" s="685"/>
      <c r="O138" s="685"/>
      <c r="Q138" s="685"/>
    </row>
    <row r="139" spans="1:17" s="685" customFormat="1" ht="57">
      <c r="A139" s="744" t="s">
        <v>124</v>
      </c>
      <c r="B139" s="718" t="s">
        <v>758</v>
      </c>
      <c r="C139" s="704" t="s">
        <v>744</v>
      </c>
      <c r="D139" s="705">
        <f>SUM(D140:D142)</f>
        <v>6.4</v>
      </c>
      <c r="E139" s="706"/>
      <c r="F139" s="707"/>
      <c r="H139" s="686"/>
      <c r="M139" s="684"/>
      <c r="N139" s="683"/>
      <c r="O139" s="684"/>
      <c r="Q139" s="686"/>
    </row>
    <row r="140" spans="1:17">
      <c r="A140" s="708" t="s">
        <v>174</v>
      </c>
      <c r="B140" s="709" t="s">
        <v>175</v>
      </c>
      <c r="C140" s="710" t="s">
        <v>744</v>
      </c>
      <c r="D140" s="711">
        <v>1.2</v>
      </c>
      <c r="E140" s="712"/>
      <c r="F140" s="713">
        <f>+D140*E140</f>
        <v>0</v>
      </c>
      <c r="H140" s="685"/>
      <c r="M140" s="685"/>
      <c r="N140" s="685"/>
      <c r="O140" s="685"/>
      <c r="Q140" s="685"/>
    </row>
    <row r="141" spans="1:17">
      <c r="A141" s="708" t="s">
        <v>174</v>
      </c>
      <c r="B141" s="709" t="s">
        <v>176</v>
      </c>
      <c r="C141" s="710" t="s">
        <v>744</v>
      </c>
      <c r="D141" s="711">
        <v>4.0999999999999996</v>
      </c>
      <c r="E141" s="712"/>
      <c r="F141" s="713">
        <f>+D141*E141</f>
        <v>0</v>
      </c>
      <c r="H141" s="685"/>
      <c r="M141" s="685"/>
      <c r="N141" s="685"/>
      <c r="O141" s="685"/>
      <c r="Q141" s="685"/>
    </row>
    <row r="142" spans="1:17">
      <c r="A142" s="720" t="s">
        <v>174</v>
      </c>
      <c r="B142" s="721" t="s">
        <v>177</v>
      </c>
      <c r="C142" s="722" t="s">
        <v>744</v>
      </c>
      <c r="D142" s="711">
        <v>1.1000000000000001</v>
      </c>
      <c r="E142" s="724"/>
      <c r="F142" s="725">
        <f>+D142*E142</f>
        <v>0</v>
      </c>
      <c r="H142" s="685"/>
      <c r="M142" s="685"/>
      <c r="N142" s="685"/>
      <c r="O142" s="685"/>
      <c r="Q142" s="685"/>
    </row>
    <row r="143" spans="1:17" s="685" customFormat="1" ht="57">
      <c r="A143" s="744" t="s">
        <v>604</v>
      </c>
      <c r="B143" s="718" t="s">
        <v>763</v>
      </c>
      <c r="C143" s="704" t="s">
        <v>746</v>
      </c>
      <c r="D143" s="705">
        <f>SUM(D144:D146)</f>
        <v>26</v>
      </c>
      <c r="E143" s="706"/>
      <c r="F143" s="707"/>
      <c r="H143" s="745"/>
      <c r="M143" s="684"/>
      <c r="N143" s="683"/>
      <c r="O143" s="684"/>
      <c r="Q143" s="686"/>
    </row>
    <row r="144" spans="1:17">
      <c r="A144" s="708" t="s">
        <v>174</v>
      </c>
      <c r="B144" s="709" t="s">
        <v>175</v>
      </c>
      <c r="C144" s="710" t="s">
        <v>740</v>
      </c>
      <c r="D144" s="711">
        <v>5</v>
      </c>
      <c r="E144" s="712"/>
      <c r="F144" s="713">
        <f>+D144*E144</f>
        <v>0</v>
      </c>
      <c r="H144" s="685"/>
      <c r="M144" s="685"/>
      <c r="N144" s="685"/>
      <c r="O144" s="685"/>
      <c r="Q144" s="685"/>
    </row>
    <row r="145" spans="1:17">
      <c r="A145" s="708" t="s">
        <v>174</v>
      </c>
      <c r="B145" s="709" t="s">
        <v>176</v>
      </c>
      <c r="C145" s="710" t="s">
        <v>740</v>
      </c>
      <c r="D145" s="711">
        <v>16</v>
      </c>
      <c r="E145" s="712"/>
      <c r="F145" s="713">
        <f>+D145*E145</f>
        <v>0</v>
      </c>
      <c r="H145" s="685"/>
      <c r="M145" s="685"/>
      <c r="N145" s="685"/>
      <c r="O145" s="685"/>
      <c r="Q145" s="685"/>
    </row>
    <row r="146" spans="1:17">
      <c r="A146" s="720" t="s">
        <v>174</v>
      </c>
      <c r="B146" s="721" t="s">
        <v>177</v>
      </c>
      <c r="C146" s="722" t="s">
        <v>740</v>
      </c>
      <c r="D146" s="723">
        <v>5</v>
      </c>
      <c r="E146" s="724"/>
      <c r="F146" s="725">
        <f>+D146*E146</f>
        <v>0</v>
      </c>
      <c r="H146" s="685"/>
      <c r="M146" s="685"/>
      <c r="N146" s="685"/>
      <c r="O146" s="685"/>
      <c r="Q146" s="685"/>
    </row>
    <row r="147" spans="1:17" s="685" customFormat="1" ht="28.5">
      <c r="A147" s="702">
        <f>A143+1</f>
        <v>7</v>
      </c>
      <c r="B147" s="718" t="s">
        <v>747</v>
      </c>
      <c r="C147" s="704" t="s">
        <v>746</v>
      </c>
      <c r="D147" s="705">
        <f>SUM(D148:D150)</f>
        <v>33</v>
      </c>
      <c r="E147" s="706"/>
      <c r="F147" s="707"/>
      <c r="H147" s="686"/>
      <c r="M147" s="684"/>
      <c r="N147" s="683"/>
      <c r="O147" s="684"/>
      <c r="Q147" s="686"/>
    </row>
    <row r="148" spans="1:17">
      <c r="A148" s="708" t="s">
        <v>174</v>
      </c>
      <c r="B148" s="709" t="s">
        <v>175</v>
      </c>
      <c r="C148" s="710" t="s">
        <v>740</v>
      </c>
      <c r="D148" s="711">
        <v>6</v>
      </c>
      <c r="E148" s="712"/>
      <c r="F148" s="713">
        <f>+D148*E148</f>
        <v>0</v>
      </c>
      <c r="H148" s="685"/>
      <c r="M148" s="685"/>
      <c r="N148" s="685"/>
      <c r="O148" s="685"/>
      <c r="Q148" s="685"/>
    </row>
    <row r="149" spans="1:17">
      <c r="A149" s="708" t="s">
        <v>174</v>
      </c>
      <c r="B149" s="709" t="s">
        <v>176</v>
      </c>
      <c r="C149" s="710" t="s">
        <v>740</v>
      </c>
      <c r="D149" s="711">
        <v>21</v>
      </c>
      <c r="E149" s="712"/>
      <c r="F149" s="713">
        <f>+D149*E149</f>
        <v>0</v>
      </c>
      <c r="H149" s="685"/>
      <c r="M149" s="685"/>
      <c r="N149" s="685"/>
      <c r="O149" s="685"/>
      <c r="Q149" s="685"/>
    </row>
    <row r="150" spans="1:17">
      <c r="A150" s="720" t="s">
        <v>174</v>
      </c>
      <c r="B150" s="721" t="s">
        <v>177</v>
      </c>
      <c r="C150" s="722" t="s">
        <v>740</v>
      </c>
      <c r="D150" s="723">
        <v>6</v>
      </c>
      <c r="E150" s="724"/>
      <c r="F150" s="725">
        <f>+D150*E150</f>
        <v>0</v>
      </c>
      <c r="H150" s="685"/>
      <c r="M150" s="685"/>
      <c r="N150" s="685"/>
      <c r="O150" s="685"/>
      <c r="Q150" s="685"/>
    </row>
    <row r="151" spans="1:17" s="685" customFormat="1" ht="42.75">
      <c r="A151" s="702">
        <f>A147+1</f>
        <v>8</v>
      </c>
      <c r="B151" s="718" t="s">
        <v>748</v>
      </c>
      <c r="C151" s="704" t="s">
        <v>746</v>
      </c>
      <c r="D151" s="705">
        <f>SUM(D152:D154)</f>
        <v>20</v>
      </c>
      <c r="E151" s="706"/>
      <c r="F151" s="707"/>
      <c r="H151" s="686"/>
      <c r="M151" s="684"/>
      <c r="N151" s="683"/>
      <c r="O151" s="684"/>
      <c r="Q151" s="686"/>
    </row>
    <row r="152" spans="1:17">
      <c r="A152" s="708" t="s">
        <v>174</v>
      </c>
      <c r="B152" s="709" t="s">
        <v>175</v>
      </c>
      <c r="C152" s="710" t="s">
        <v>740</v>
      </c>
      <c r="D152" s="711">
        <v>4</v>
      </c>
      <c r="E152" s="712"/>
      <c r="F152" s="713">
        <f>+D152*E152</f>
        <v>0</v>
      </c>
      <c r="H152" s="685"/>
      <c r="M152" s="685"/>
      <c r="N152" s="685"/>
      <c r="O152" s="685"/>
      <c r="Q152" s="685"/>
    </row>
    <row r="153" spans="1:17">
      <c r="A153" s="708" t="s">
        <v>174</v>
      </c>
      <c r="B153" s="709" t="s">
        <v>176</v>
      </c>
      <c r="C153" s="710" t="s">
        <v>740</v>
      </c>
      <c r="D153" s="711">
        <v>12</v>
      </c>
      <c r="E153" s="712"/>
      <c r="F153" s="713">
        <f>+D153*E153</f>
        <v>0</v>
      </c>
      <c r="H153" s="685"/>
      <c r="M153" s="685"/>
      <c r="N153" s="685"/>
      <c r="O153" s="685"/>
      <c r="Q153" s="685"/>
    </row>
    <row r="154" spans="1:17">
      <c r="A154" s="720" t="s">
        <v>174</v>
      </c>
      <c r="B154" s="721" t="s">
        <v>177</v>
      </c>
      <c r="C154" s="722" t="s">
        <v>740</v>
      </c>
      <c r="D154" s="723">
        <v>4</v>
      </c>
      <c r="E154" s="724"/>
      <c r="F154" s="725">
        <f>+D154*E154</f>
        <v>0</v>
      </c>
      <c r="H154" s="685"/>
      <c r="M154" s="685"/>
      <c r="N154" s="685"/>
      <c r="O154" s="685"/>
      <c r="Q154" s="685"/>
    </row>
    <row r="155" spans="1:17">
      <c r="A155" s="730"/>
      <c r="B155" s="846" t="s">
        <v>764</v>
      </c>
      <c r="C155" s="847"/>
      <c r="D155" s="847"/>
      <c r="E155" s="746"/>
      <c r="F155" s="735">
        <f>SUM(F123:F154)</f>
        <v>0</v>
      </c>
      <c r="H155" s="685"/>
      <c r="M155" s="685"/>
      <c r="N155" s="685"/>
      <c r="O155" s="685"/>
      <c r="Q155" s="685"/>
    </row>
    <row r="156" spans="1:17">
      <c r="A156" s="736" t="s">
        <v>174</v>
      </c>
      <c r="B156" s="848" t="s">
        <v>175</v>
      </c>
      <c r="C156" s="849" t="s">
        <v>740</v>
      </c>
      <c r="D156" s="849">
        <v>4</v>
      </c>
      <c r="E156" s="747"/>
      <c r="F156" s="738">
        <f>+F124+F128+F132+F136+F140+F144+F148+F152</f>
        <v>0</v>
      </c>
      <c r="H156" s="685"/>
      <c r="M156" s="685"/>
      <c r="N156" s="685"/>
      <c r="O156" s="685"/>
      <c r="Q156" s="685"/>
    </row>
    <row r="157" spans="1:17">
      <c r="A157" s="736" t="s">
        <v>174</v>
      </c>
      <c r="B157" s="848" t="s">
        <v>176</v>
      </c>
      <c r="C157" s="849" t="s">
        <v>740</v>
      </c>
      <c r="D157" s="849">
        <v>12</v>
      </c>
      <c r="E157" s="747"/>
      <c r="F157" s="738">
        <f>+F125+F129+F133+F137+F141+F145+F149+F153</f>
        <v>0</v>
      </c>
      <c r="H157" s="685"/>
      <c r="M157" s="685"/>
      <c r="N157" s="685"/>
      <c r="O157" s="685"/>
      <c r="Q157" s="685"/>
    </row>
    <row r="158" spans="1:17">
      <c r="A158" s="736" t="s">
        <v>174</v>
      </c>
      <c r="B158" s="848" t="s">
        <v>177</v>
      </c>
      <c r="C158" s="849" t="s">
        <v>740</v>
      </c>
      <c r="D158" s="849">
        <v>4</v>
      </c>
      <c r="E158" s="747"/>
      <c r="F158" s="738">
        <f>+F126+F130+F134+F138+F142+F146+F150+F154</f>
        <v>0</v>
      </c>
      <c r="H158" s="685"/>
      <c r="M158" s="685"/>
      <c r="N158" s="685"/>
      <c r="O158" s="685"/>
      <c r="Q158" s="685"/>
    </row>
    <row r="159" spans="1:17">
      <c r="A159" s="739"/>
      <c r="B159" s="740"/>
      <c r="C159" s="741"/>
      <c r="D159" s="742"/>
      <c r="F159" s="748"/>
      <c r="H159" s="685" t="s">
        <v>215</v>
      </c>
      <c r="M159" s="685"/>
      <c r="N159" s="685"/>
      <c r="O159" s="685"/>
      <c r="Q159" s="685"/>
    </row>
    <row r="160" spans="1:17">
      <c r="A160" s="749"/>
      <c r="B160" s="750" t="s">
        <v>765</v>
      </c>
      <c r="C160" s="751"/>
      <c r="D160" s="752"/>
      <c r="E160" s="753"/>
      <c r="F160" s="754">
        <f>F155+F116+F80+F44</f>
        <v>0</v>
      </c>
      <c r="H160" s="685"/>
      <c r="M160" s="685"/>
      <c r="N160" s="685"/>
      <c r="O160" s="685"/>
      <c r="Q160" s="685"/>
    </row>
    <row r="161" spans="1:17">
      <c r="A161" s="736" t="s">
        <v>174</v>
      </c>
      <c r="B161" s="848" t="s">
        <v>175</v>
      </c>
      <c r="C161" s="849" t="s">
        <v>740</v>
      </c>
      <c r="D161" s="849">
        <v>4</v>
      </c>
      <c r="E161" s="747"/>
      <c r="F161" s="738">
        <f>F156+F117+F81+F45</f>
        <v>0</v>
      </c>
      <c r="H161" s="685"/>
      <c r="M161" s="685"/>
      <c r="N161" s="685"/>
      <c r="O161" s="685"/>
      <c r="Q161" s="685"/>
    </row>
    <row r="162" spans="1:17">
      <c r="A162" s="736" t="s">
        <v>174</v>
      </c>
      <c r="B162" s="848" t="s">
        <v>176</v>
      </c>
      <c r="C162" s="849" t="s">
        <v>740</v>
      </c>
      <c r="D162" s="849">
        <v>12</v>
      </c>
      <c r="E162" s="747"/>
      <c r="F162" s="738">
        <f>F157+F118+F82+F46</f>
        <v>0</v>
      </c>
      <c r="H162" s="685"/>
      <c r="M162" s="685"/>
      <c r="N162" s="685"/>
      <c r="O162" s="685"/>
      <c r="Q162" s="685"/>
    </row>
    <row r="163" spans="1:17">
      <c r="A163" s="736" t="s">
        <v>174</v>
      </c>
      <c r="B163" s="848" t="s">
        <v>177</v>
      </c>
      <c r="C163" s="849" t="s">
        <v>740</v>
      </c>
      <c r="D163" s="849">
        <v>4</v>
      </c>
      <c r="E163" s="747"/>
      <c r="F163" s="738">
        <f>F158+F119+F83+F47</f>
        <v>0</v>
      </c>
      <c r="H163" s="685"/>
      <c r="M163" s="685"/>
      <c r="N163" s="685"/>
      <c r="O163" s="685"/>
      <c r="Q163" s="685"/>
    </row>
    <row r="164" spans="1:17">
      <c r="B164" s="701"/>
      <c r="C164" s="701"/>
      <c r="H164" s="685"/>
      <c r="M164" s="685"/>
      <c r="N164" s="685"/>
      <c r="O164" s="685"/>
      <c r="Q164" s="685"/>
    </row>
    <row r="165" spans="1:17">
      <c r="A165" s="696" t="s">
        <v>788</v>
      </c>
      <c r="B165" s="698" t="s">
        <v>766</v>
      </c>
      <c r="C165" s="755"/>
      <c r="D165" s="699"/>
      <c r="F165" s="700"/>
      <c r="H165" s="685"/>
      <c r="M165" s="685"/>
      <c r="N165" s="685"/>
      <c r="O165" s="685"/>
      <c r="Q165" s="685"/>
    </row>
    <row r="166" spans="1:17">
      <c r="A166" s="696"/>
      <c r="B166" s="740" t="s">
        <v>736</v>
      </c>
      <c r="C166" s="755"/>
      <c r="D166" s="699"/>
      <c r="F166" s="700"/>
      <c r="H166" s="685"/>
      <c r="M166" s="685"/>
      <c r="N166" s="685"/>
      <c r="O166" s="685"/>
      <c r="Q166" s="685"/>
    </row>
    <row r="167" spans="1:17">
      <c r="A167" s="756"/>
      <c r="B167" s="757"/>
      <c r="C167" s="758"/>
      <c r="D167" s="759"/>
      <c r="E167" s="760"/>
      <c r="F167" s="761"/>
      <c r="H167" s="685"/>
      <c r="M167" s="685"/>
      <c r="N167" s="685"/>
      <c r="O167" s="685"/>
      <c r="Q167" s="685"/>
    </row>
    <row r="168" spans="1:17">
      <c r="A168" s="750"/>
      <c r="B168" s="750" t="s">
        <v>767</v>
      </c>
      <c r="C168" s="750"/>
      <c r="D168" s="762"/>
      <c r="E168" s="750" t="s">
        <v>768</v>
      </c>
      <c r="F168" s="763">
        <f>SUM(F169:F171)</f>
        <v>243.3</v>
      </c>
      <c r="H168" s="685"/>
      <c r="M168" s="685"/>
      <c r="N168" s="685"/>
      <c r="O168" s="685"/>
      <c r="Q168" s="685"/>
    </row>
    <row r="169" spans="1:17">
      <c r="A169" s="764" t="s">
        <v>174</v>
      </c>
      <c r="B169" s="764" t="s">
        <v>175</v>
      </c>
      <c r="C169" s="764"/>
      <c r="D169" s="765"/>
      <c r="E169" s="764" t="s">
        <v>768</v>
      </c>
      <c r="F169" s="766">
        <v>76.5</v>
      </c>
      <c r="H169" s="685"/>
      <c r="M169" s="685"/>
      <c r="N169" s="685"/>
      <c r="O169" s="685"/>
      <c r="Q169" s="685"/>
    </row>
    <row r="170" spans="1:17">
      <c r="A170" s="764" t="s">
        <v>174</v>
      </c>
      <c r="B170" s="764" t="s">
        <v>176</v>
      </c>
      <c r="C170" s="764"/>
      <c r="D170" s="765"/>
      <c r="E170" s="764" t="s">
        <v>768</v>
      </c>
      <c r="F170" s="766">
        <v>150.9</v>
      </c>
      <c r="H170" s="685"/>
      <c r="M170" s="685"/>
      <c r="N170" s="685"/>
      <c r="O170" s="685"/>
      <c r="Q170" s="685"/>
    </row>
    <row r="171" spans="1:17">
      <c r="A171" s="764" t="s">
        <v>174</v>
      </c>
      <c r="B171" s="764" t="s">
        <v>177</v>
      </c>
      <c r="C171" s="764"/>
      <c r="D171" s="765"/>
      <c r="E171" s="764" t="s">
        <v>768</v>
      </c>
      <c r="F171" s="766">
        <v>15.9</v>
      </c>
      <c r="H171" s="685"/>
      <c r="M171" s="685"/>
      <c r="N171" s="685"/>
      <c r="O171" s="685"/>
      <c r="Q171" s="685"/>
    </row>
    <row r="172" spans="1:17">
      <c r="B172" s="701"/>
      <c r="C172" s="701"/>
      <c r="H172" s="685"/>
      <c r="M172" s="685"/>
      <c r="N172" s="685"/>
      <c r="O172" s="685"/>
      <c r="Q172" s="685"/>
    </row>
    <row r="173" spans="1:17">
      <c r="A173" s="696" t="s">
        <v>816</v>
      </c>
      <c r="B173" s="739" t="s">
        <v>769</v>
      </c>
      <c r="C173" s="701"/>
      <c r="H173" s="685"/>
      <c r="M173" s="685"/>
      <c r="N173" s="685"/>
      <c r="O173" s="685"/>
      <c r="Q173" s="685"/>
    </row>
    <row r="174" spans="1:17">
      <c r="B174" s="701"/>
      <c r="C174" s="701"/>
      <c r="H174" s="685"/>
      <c r="M174" s="685"/>
      <c r="N174" s="685"/>
      <c r="O174" s="685"/>
      <c r="Q174" s="685"/>
    </row>
    <row r="175" spans="1:17" ht="85.5">
      <c r="A175" s="744" t="s">
        <v>4</v>
      </c>
      <c r="B175" s="718" t="s">
        <v>738</v>
      </c>
      <c r="C175" s="704" t="s">
        <v>24</v>
      </c>
      <c r="D175" s="705">
        <f>SUM(D176:D178)</f>
        <v>24</v>
      </c>
      <c r="E175" s="767"/>
      <c r="F175" s="768"/>
      <c r="H175" s="685"/>
      <c r="M175" s="685"/>
      <c r="N175" s="685"/>
      <c r="O175" s="685"/>
      <c r="Q175" s="685"/>
    </row>
    <row r="176" spans="1:17">
      <c r="A176" s="708" t="s">
        <v>174</v>
      </c>
      <c r="B176" s="709" t="s">
        <v>175</v>
      </c>
      <c r="C176" s="710" t="s">
        <v>24</v>
      </c>
      <c r="D176" s="711">
        <v>7</v>
      </c>
      <c r="E176" s="712"/>
      <c r="F176" s="713">
        <f>+D176*E176</f>
        <v>0</v>
      </c>
      <c r="H176" s="685"/>
      <c r="M176" s="685"/>
      <c r="N176" s="685"/>
      <c r="O176" s="685"/>
      <c r="Q176" s="685"/>
    </row>
    <row r="177" spans="1:17">
      <c r="A177" s="708" t="s">
        <v>174</v>
      </c>
      <c r="B177" s="709" t="s">
        <v>176</v>
      </c>
      <c r="C177" s="710" t="s">
        <v>24</v>
      </c>
      <c r="D177" s="711">
        <v>15</v>
      </c>
      <c r="E177" s="712"/>
      <c r="F177" s="713">
        <f>+D177*E177</f>
        <v>0</v>
      </c>
      <c r="H177" s="685"/>
      <c r="M177" s="685"/>
      <c r="N177" s="685"/>
      <c r="O177" s="685"/>
      <c r="Q177" s="685"/>
    </row>
    <row r="178" spans="1:17">
      <c r="A178" s="720" t="s">
        <v>174</v>
      </c>
      <c r="B178" s="721" t="s">
        <v>177</v>
      </c>
      <c r="C178" s="722" t="s">
        <v>24</v>
      </c>
      <c r="D178" s="723">
        <v>2</v>
      </c>
      <c r="E178" s="724"/>
      <c r="F178" s="725">
        <f>+D178*E178</f>
        <v>0</v>
      </c>
      <c r="H178" s="685"/>
      <c r="M178" s="685"/>
      <c r="N178" s="685"/>
      <c r="O178" s="685"/>
      <c r="Q178" s="685"/>
    </row>
    <row r="179" spans="1:17" ht="15.95" customHeight="1">
      <c r="A179" s="744" t="s">
        <v>113</v>
      </c>
      <c r="B179" s="718" t="s">
        <v>770</v>
      </c>
      <c r="C179" s="704" t="s">
        <v>5</v>
      </c>
      <c r="D179" s="705">
        <f>SUM(D180:D182)</f>
        <v>731</v>
      </c>
      <c r="E179" s="706"/>
      <c r="F179" s="707"/>
      <c r="H179" s="685"/>
      <c r="M179" s="685"/>
      <c r="N179" s="685"/>
      <c r="O179" s="685"/>
      <c r="Q179" s="685"/>
    </row>
    <row r="180" spans="1:17">
      <c r="A180" s="708" t="s">
        <v>174</v>
      </c>
      <c r="B180" s="709" t="s">
        <v>175</v>
      </c>
      <c r="C180" s="710" t="s">
        <v>5</v>
      </c>
      <c r="D180" s="711">
        <v>230</v>
      </c>
      <c r="E180" s="712"/>
      <c r="F180" s="713">
        <f>+D180*E180</f>
        <v>0</v>
      </c>
      <c r="H180" s="685"/>
      <c r="M180" s="685"/>
      <c r="N180" s="685"/>
      <c r="O180" s="685"/>
      <c r="Q180" s="685"/>
    </row>
    <row r="181" spans="1:17">
      <c r="A181" s="708" t="s">
        <v>174</v>
      </c>
      <c r="B181" s="709" t="s">
        <v>176</v>
      </c>
      <c r="C181" s="710" t="s">
        <v>5</v>
      </c>
      <c r="D181" s="711">
        <v>453</v>
      </c>
      <c r="E181" s="712"/>
      <c r="F181" s="713">
        <f>+D181*E181</f>
        <v>0</v>
      </c>
      <c r="H181" s="685"/>
      <c r="M181" s="685"/>
      <c r="N181" s="685"/>
      <c r="O181" s="685"/>
      <c r="Q181" s="685"/>
    </row>
    <row r="182" spans="1:17">
      <c r="A182" s="720" t="s">
        <v>174</v>
      </c>
      <c r="B182" s="721" t="s">
        <v>177</v>
      </c>
      <c r="C182" s="722" t="s">
        <v>5</v>
      </c>
      <c r="D182" s="723">
        <v>48</v>
      </c>
      <c r="E182" s="724"/>
      <c r="F182" s="725">
        <f>+D182*E182</f>
        <v>0</v>
      </c>
      <c r="H182" s="685"/>
      <c r="M182" s="685"/>
      <c r="N182" s="685"/>
      <c r="O182" s="685"/>
      <c r="Q182" s="685"/>
    </row>
    <row r="183" spans="1:17" s="685" customFormat="1" ht="42.75">
      <c r="A183" s="744" t="s">
        <v>6</v>
      </c>
      <c r="B183" s="718" t="s">
        <v>771</v>
      </c>
      <c r="C183" s="704" t="s">
        <v>10</v>
      </c>
      <c r="D183" s="705">
        <f>SUM(D184:D186)</f>
        <v>241.23000000000002</v>
      </c>
      <c r="E183" s="706"/>
      <c r="F183" s="707"/>
    </row>
    <row r="184" spans="1:17">
      <c r="A184" s="708" t="s">
        <v>174</v>
      </c>
      <c r="B184" s="709" t="s">
        <v>175</v>
      </c>
      <c r="C184" s="710" t="s">
        <v>10</v>
      </c>
      <c r="D184" s="711">
        <f>+D180*0.33</f>
        <v>75.900000000000006</v>
      </c>
      <c r="E184" s="712"/>
      <c r="F184" s="713">
        <f>+D184*E184</f>
        <v>0</v>
      </c>
      <c r="H184" s="685"/>
      <c r="M184" s="685"/>
      <c r="N184" s="685"/>
      <c r="O184" s="685"/>
      <c r="Q184" s="685"/>
    </row>
    <row r="185" spans="1:17">
      <c r="A185" s="708" t="s">
        <v>174</v>
      </c>
      <c r="B185" s="709" t="s">
        <v>176</v>
      </c>
      <c r="C185" s="710" t="s">
        <v>10</v>
      </c>
      <c r="D185" s="711">
        <f>+D181*0.33</f>
        <v>149.49</v>
      </c>
      <c r="E185" s="712"/>
      <c r="F185" s="713">
        <f>+D185*E185</f>
        <v>0</v>
      </c>
      <c r="H185" s="685"/>
      <c r="M185" s="685"/>
      <c r="N185" s="685"/>
      <c r="O185" s="685"/>
      <c r="Q185" s="685"/>
    </row>
    <row r="186" spans="1:17">
      <c r="A186" s="720" t="s">
        <v>174</v>
      </c>
      <c r="B186" s="721" t="s">
        <v>177</v>
      </c>
      <c r="C186" s="722" t="s">
        <v>10</v>
      </c>
      <c r="D186" s="711">
        <f>+D182*0.33</f>
        <v>15.84</v>
      </c>
      <c r="E186" s="724"/>
      <c r="F186" s="725">
        <f>+D186*E186</f>
        <v>0</v>
      </c>
      <c r="H186" s="685"/>
      <c r="M186" s="685"/>
      <c r="N186" s="685"/>
      <c r="O186" s="685"/>
      <c r="Q186" s="685"/>
    </row>
    <row r="187" spans="1:17" s="685" customFormat="1" ht="14.25">
      <c r="A187" s="744" t="s">
        <v>9</v>
      </c>
      <c r="B187" s="718" t="s">
        <v>772</v>
      </c>
      <c r="C187" s="704" t="s">
        <v>10</v>
      </c>
      <c r="D187" s="705">
        <f>SUM(D188:D190)</f>
        <v>241.23000000000002</v>
      </c>
      <c r="E187" s="706"/>
      <c r="F187" s="707"/>
      <c r="H187" s="686"/>
      <c r="M187" s="684"/>
      <c r="N187" s="683"/>
      <c r="O187" s="684"/>
      <c r="Q187" s="686"/>
    </row>
    <row r="188" spans="1:17">
      <c r="A188" s="708" t="s">
        <v>174</v>
      </c>
      <c r="B188" s="709" t="s">
        <v>175</v>
      </c>
      <c r="C188" s="710" t="s">
        <v>10</v>
      </c>
      <c r="D188" s="711">
        <f>+D180*0.33</f>
        <v>75.900000000000006</v>
      </c>
      <c r="E188" s="712"/>
      <c r="F188" s="713">
        <f>+D188*E188</f>
        <v>0</v>
      </c>
      <c r="H188" s="685"/>
      <c r="M188" s="685"/>
      <c r="N188" s="685"/>
      <c r="O188" s="685"/>
      <c r="Q188" s="685"/>
    </row>
    <row r="189" spans="1:17">
      <c r="A189" s="708" t="s">
        <v>174</v>
      </c>
      <c r="B189" s="709" t="s">
        <v>176</v>
      </c>
      <c r="C189" s="710" t="s">
        <v>10</v>
      </c>
      <c r="D189" s="711">
        <f>+D181*0.33</f>
        <v>149.49</v>
      </c>
      <c r="E189" s="712"/>
      <c r="F189" s="713">
        <f>+D189*E189</f>
        <v>0</v>
      </c>
      <c r="H189" s="685"/>
      <c r="M189" s="685"/>
      <c r="N189" s="685"/>
      <c r="O189" s="685"/>
      <c r="Q189" s="685"/>
    </row>
    <row r="190" spans="1:17">
      <c r="A190" s="720" t="s">
        <v>174</v>
      </c>
      <c r="B190" s="721" t="s">
        <v>177</v>
      </c>
      <c r="C190" s="722" t="s">
        <v>10</v>
      </c>
      <c r="D190" s="711">
        <f>+D182*0.33</f>
        <v>15.84</v>
      </c>
      <c r="E190" s="724"/>
      <c r="F190" s="725">
        <f>+D190*E190</f>
        <v>0</v>
      </c>
      <c r="H190" s="685"/>
      <c r="M190" s="685"/>
      <c r="N190" s="685"/>
      <c r="O190" s="685"/>
      <c r="Q190" s="685"/>
    </row>
    <row r="191" spans="1:17" s="685" customFormat="1" ht="14.25">
      <c r="A191" s="730"/>
      <c r="B191" s="769" t="s">
        <v>773</v>
      </c>
      <c r="C191" s="732"/>
      <c r="D191" s="733"/>
      <c r="E191" s="734"/>
      <c r="F191" s="735">
        <f>SUM(F175:F190)</f>
        <v>0</v>
      </c>
      <c r="H191" s="686"/>
      <c r="M191" s="684"/>
      <c r="N191" s="683"/>
      <c r="O191" s="684"/>
      <c r="Q191" s="686"/>
    </row>
    <row r="192" spans="1:17">
      <c r="A192" s="736" t="s">
        <v>174</v>
      </c>
      <c r="B192" s="848" t="s">
        <v>175</v>
      </c>
      <c r="C192" s="849" t="s">
        <v>740</v>
      </c>
      <c r="D192" s="849">
        <v>4</v>
      </c>
      <c r="E192" s="737"/>
      <c r="F192" s="738">
        <f>+F176+F180+F184+F188</f>
        <v>0</v>
      </c>
      <c r="H192" s="685"/>
      <c r="M192" s="685"/>
      <c r="N192" s="685"/>
      <c r="O192" s="685"/>
      <c r="Q192" s="685"/>
    </row>
    <row r="193" spans="1:17">
      <c r="A193" s="736" t="s">
        <v>174</v>
      </c>
      <c r="B193" s="848" t="s">
        <v>176</v>
      </c>
      <c r="C193" s="849" t="s">
        <v>740</v>
      </c>
      <c r="D193" s="849">
        <v>12</v>
      </c>
      <c r="E193" s="737"/>
      <c r="F193" s="738">
        <f>+F177+F181+F185+F189</f>
        <v>0</v>
      </c>
      <c r="H193" s="685"/>
      <c r="M193" s="685"/>
      <c r="N193" s="685"/>
      <c r="O193" s="685"/>
      <c r="Q193" s="685"/>
    </row>
    <row r="194" spans="1:17">
      <c r="A194" s="736" t="s">
        <v>174</v>
      </c>
      <c r="B194" s="848" t="s">
        <v>177</v>
      </c>
      <c r="C194" s="849" t="s">
        <v>740</v>
      </c>
      <c r="D194" s="849">
        <v>4</v>
      </c>
      <c r="E194" s="737"/>
      <c r="F194" s="738">
        <f>+F178+F182+F186+F190</f>
        <v>0</v>
      </c>
      <c r="H194" s="685"/>
      <c r="M194" s="685"/>
      <c r="N194" s="685"/>
      <c r="O194" s="685"/>
      <c r="Q194" s="685"/>
    </row>
    <row r="195" spans="1:17" s="685" customFormat="1" ht="14.25">
      <c r="A195" s="739"/>
      <c r="B195" s="740"/>
      <c r="C195" s="741"/>
      <c r="D195" s="742"/>
      <c r="E195" s="683"/>
      <c r="F195" s="700"/>
      <c r="H195" s="686"/>
      <c r="M195" s="684"/>
      <c r="N195" s="683"/>
      <c r="O195" s="684"/>
      <c r="Q195" s="686"/>
    </row>
    <row r="196" spans="1:17" s="685" customFormat="1" ht="14.25">
      <c r="A196" s="696" t="s">
        <v>817</v>
      </c>
      <c r="B196" s="739" t="s">
        <v>774</v>
      </c>
      <c r="C196" s="701"/>
      <c r="D196" s="684"/>
      <c r="E196" s="683"/>
      <c r="F196" s="684"/>
      <c r="H196" s="686"/>
      <c r="M196" s="684"/>
      <c r="N196" s="683"/>
      <c r="O196" s="684"/>
      <c r="Q196" s="686"/>
    </row>
    <row r="197" spans="1:17" s="685" customFormat="1" ht="14.25">
      <c r="B197" s="701"/>
      <c r="C197" s="701"/>
      <c r="D197" s="684"/>
      <c r="E197" s="683"/>
      <c r="F197" s="684"/>
      <c r="H197" s="686"/>
      <c r="M197" s="684"/>
      <c r="N197" s="683"/>
      <c r="O197" s="684"/>
      <c r="Q197" s="686"/>
    </row>
    <row r="198" spans="1:17" s="685" customFormat="1" ht="15.95" customHeight="1">
      <c r="A198" s="744" t="s">
        <v>108</v>
      </c>
      <c r="B198" s="718" t="s">
        <v>770</v>
      </c>
      <c r="C198" s="704" t="s">
        <v>5</v>
      </c>
      <c r="D198" s="705">
        <f>SUM(D199:D201)</f>
        <v>731</v>
      </c>
      <c r="E198" s="767"/>
      <c r="F198" s="768"/>
      <c r="H198" s="686"/>
      <c r="M198" s="684"/>
      <c r="N198" s="683"/>
      <c r="O198" s="684"/>
      <c r="Q198" s="686"/>
    </row>
    <row r="199" spans="1:17">
      <c r="A199" s="708" t="s">
        <v>174</v>
      </c>
      <c r="B199" s="709" t="s">
        <v>175</v>
      </c>
      <c r="C199" s="710" t="s">
        <v>5</v>
      </c>
      <c r="D199" s="711">
        <v>230</v>
      </c>
      <c r="E199" s="712"/>
      <c r="F199" s="713">
        <f>+D199*E199</f>
        <v>0</v>
      </c>
      <c r="H199" s="685"/>
      <c r="M199" s="685"/>
      <c r="N199" s="685"/>
      <c r="O199" s="685"/>
      <c r="Q199" s="685"/>
    </row>
    <row r="200" spans="1:17">
      <c r="A200" s="708" t="s">
        <v>174</v>
      </c>
      <c r="B200" s="709" t="s">
        <v>176</v>
      </c>
      <c r="C200" s="710" t="s">
        <v>5</v>
      </c>
      <c r="D200" s="711">
        <v>453</v>
      </c>
      <c r="E200" s="712"/>
      <c r="F200" s="713">
        <f>+D200*E200</f>
        <v>0</v>
      </c>
      <c r="H200" s="685"/>
      <c r="M200" s="685"/>
      <c r="N200" s="685"/>
      <c r="O200" s="685"/>
      <c r="Q200" s="685"/>
    </row>
    <row r="201" spans="1:17">
      <c r="A201" s="720" t="s">
        <v>174</v>
      </c>
      <c r="B201" s="721" t="s">
        <v>177</v>
      </c>
      <c r="C201" s="722" t="s">
        <v>5</v>
      </c>
      <c r="D201" s="723">
        <v>48</v>
      </c>
      <c r="E201" s="724"/>
      <c r="F201" s="725">
        <f>+D201*E201</f>
        <v>0</v>
      </c>
      <c r="H201" s="685"/>
      <c r="M201" s="685"/>
      <c r="N201" s="685"/>
      <c r="O201" s="685"/>
      <c r="Q201" s="685"/>
    </row>
    <row r="202" spans="1:17" s="685" customFormat="1" ht="42.75">
      <c r="A202" s="744" t="s">
        <v>43</v>
      </c>
      <c r="B202" s="718" t="s">
        <v>771</v>
      </c>
      <c r="C202" s="704" t="s">
        <v>10</v>
      </c>
      <c r="D202" s="705">
        <f>SUM(D203:D205)</f>
        <v>241.23000000000002</v>
      </c>
      <c r="E202" s="706"/>
      <c r="F202" s="707"/>
      <c r="H202" s="686"/>
      <c r="M202" s="684"/>
      <c r="N202" s="683"/>
      <c r="O202" s="684"/>
      <c r="Q202" s="686"/>
    </row>
    <row r="203" spans="1:17">
      <c r="A203" s="708" t="s">
        <v>174</v>
      </c>
      <c r="B203" s="709" t="s">
        <v>175</v>
      </c>
      <c r="C203" s="710" t="s">
        <v>10</v>
      </c>
      <c r="D203" s="711">
        <f>+D199*0.33</f>
        <v>75.900000000000006</v>
      </c>
      <c r="E203" s="712"/>
      <c r="F203" s="713">
        <f>+D203*E203</f>
        <v>0</v>
      </c>
      <c r="H203" s="685"/>
      <c r="M203" s="685"/>
      <c r="N203" s="685"/>
      <c r="O203" s="685"/>
      <c r="Q203" s="685"/>
    </row>
    <row r="204" spans="1:17">
      <c r="A204" s="708" t="s">
        <v>174</v>
      </c>
      <c r="B204" s="709" t="s">
        <v>176</v>
      </c>
      <c r="C204" s="710" t="s">
        <v>10</v>
      </c>
      <c r="D204" s="711">
        <f>+D200*0.33</f>
        <v>149.49</v>
      </c>
      <c r="E204" s="712"/>
      <c r="F204" s="713">
        <f>+D204*E204</f>
        <v>0</v>
      </c>
      <c r="H204" s="685"/>
      <c r="M204" s="685"/>
      <c r="N204" s="685"/>
      <c r="O204" s="685"/>
      <c r="Q204" s="685"/>
    </row>
    <row r="205" spans="1:17">
      <c r="A205" s="720" t="s">
        <v>174</v>
      </c>
      <c r="B205" s="721" t="s">
        <v>177</v>
      </c>
      <c r="C205" s="722" t="s">
        <v>10</v>
      </c>
      <c r="D205" s="711">
        <f>+D201*0.33</f>
        <v>15.84</v>
      </c>
      <c r="E205" s="724"/>
      <c r="F205" s="725">
        <f>+D205*E205</f>
        <v>0</v>
      </c>
      <c r="H205" s="685"/>
      <c r="M205" s="685"/>
      <c r="N205" s="685"/>
      <c r="O205" s="685"/>
      <c r="Q205" s="685"/>
    </row>
    <row r="206" spans="1:17" s="685" customFormat="1" ht="14.25">
      <c r="A206" s="744" t="s">
        <v>67</v>
      </c>
      <c r="B206" s="718" t="s">
        <v>772</v>
      </c>
      <c r="C206" s="704" t="s">
        <v>10</v>
      </c>
      <c r="D206" s="705">
        <f>SUM(D207:D209)</f>
        <v>241.23000000000002</v>
      </c>
      <c r="E206" s="706"/>
      <c r="F206" s="707"/>
      <c r="H206" s="686"/>
      <c r="M206" s="684"/>
      <c r="N206" s="683"/>
      <c r="O206" s="684"/>
      <c r="Q206" s="686"/>
    </row>
    <row r="207" spans="1:17">
      <c r="A207" s="708" t="s">
        <v>174</v>
      </c>
      <c r="B207" s="709" t="s">
        <v>175</v>
      </c>
      <c r="C207" s="710" t="s">
        <v>10</v>
      </c>
      <c r="D207" s="711">
        <f>+D199*0.33</f>
        <v>75.900000000000006</v>
      </c>
      <c r="E207" s="712"/>
      <c r="F207" s="713">
        <f>+D207*E207</f>
        <v>0</v>
      </c>
      <c r="H207" s="685"/>
      <c r="M207" s="685"/>
      <c r="N207" s="685"/>
      <c r="O207" s="685"/>
      <c r="Q207" s="685"/>
    </row>
    <row r="208" spans="1:17">
      <c r="A208" s="708" t="s">
        <v>174</v>
      </c>
      <c r="B208" s="709" t="s">
        <v>176</v>
      </c>
      <c r="C208" s="710" t="s">
        <v>10</v>
      </c>
      <c r="D208" s="711">
        <f>+D200*0.33</f>
        <v>149.49</v>
      </c>
      <c r="E208" s="712"/>
      <c r="F208" s="713">
        <f>+D208*E208</f>
        <v>0</v>
      </c>
      <c r="H208" s="685"/>
      <c r="M208" s="685"/>
      <c r="N208" s="685"/>
      <c r="O208" s="685"/>
      <c r="Q208" s="685"/>
    </row>
    <row r="209" spans="1:17">
      <c r="A209" s="720" t="s">
        <v>174</v>
      </c>
      <c r="B209" s="721" t="s">
        <v>177</v>
      </c>
      <c r="C209" s="722" t="s">
        <v>10</v>
      </c>
      <c r="D209" s="711">
        <f>+D201*0.33</f>
        <v>15.84</v>
      </c>
      <c r="E209" s="724"/>
      <c r="F209" s="725">
        <f>+D209*E209</f>
        <v>0</v>
      </c>
      <c r="H209" s="685"/>
      <c r="M209" s="685"/>
      <c r="N209" s="685"/>
      <c r="O209" s="685"/>
      <c r="Q209" s="685"/>
    </row>
    <row r="210" spans="1:17" s="685" customFormat="1" ht="14.25">
      <c r="A210" s="730"/>
      <c r="B210" s="850" t="s">
        <v>775</v>
      </c>
      <c r="C210" s="850"/>
      <c r="D210" s="850"/>
      <c r="E210" s="851"/>
      <c r="F210" s="735">
        <f>SUM(F198:F209)</f>
        <v>0</v>
      </c>
      <c r="H210" s="686"/>
      <c r="M210" s="684"/>
      <c r="N210" s="683"/>
      <c r="O210" s="684"/>
      <c r="Q210" s="686"/>
    </row>
    <row r="211" spans="1:17">
      <c r="A211" s="736" t="s">
        <v>174</v>
      </c>
      <c r="B211" s="848" t="s">
        <v>175</v>
      </c>
      <c r="C211" s="849" t="s">
        <v>740</v>
      </c>
      <c r="D211" s="849">
        <v>4</v>
      </c>
      <c r="E211" s="747"/>
      <c r="F211" s="738">
        <f>+F199+F203+F207</f>
        <v>0</v>
      </c>
      <c r="H211" s="685"/>
      <c r="M211" s="685"/>
      <c r="N211" s="685"/>
      <c r="O211" s="685"/>
      <c r="Q211" s="685"/>
    </row>
    <row r="212" spans="1:17">
      <c r="A212" s="736" t="s">
        <v>174</v>
      </c>
      <c r="B212" s="848" t="s">
        <v>176</v>
      </c>
      <c r="C212" s="849" t="s">
        <v>740</v>
      </c>
      <c r="D212" s="849">
        <v>12</v>
      </c>
      <c r="E212" s="747"/>
      <c r="F212" s="738">
        <f>+F200+F204+F208</f>
        <v>0</v>
      </c>
      <c r="H212" s="685"/>
      <c r="M212" s="685"/>
      <c r="N212" s="685"/>
      <c r="O212" s="685"/>
      <c r="Q212" s="685"/>
    </row>
    <row r="213" spans="1:17">
      <c r="A213" s="736" t="s">
        <v>174</v>
      </c>
      <c r="B213" s="848" t="s">
        <v>177</v>
      </c>
      <c r="C213" s="849" t="s">
        <v>740</v>
      </c>
      <c r="D213" s="849">
        <v>4</v>
      </c>
      <c r="E213" s="747"/>
      <c r="F213" s="738">
        <f>+F201+F205+F209</f>
        <v>0</v>
      </c>
      <c r="H213" s="685"/>
      <c r="M213" s="685"/>
      <c r="N213" s="685"/>
      <c r="O213" s="685"/>
      <c r="Q213" s="685"/>
    </row>
    <row r="214" spans="1:17" s="685" customFormat="1" ht="14.25">
      <c r="A214" s="756"/>
      <c r="B214" s="757"/>
      <c r="C214" s="770"/>
      <c r="D214" s="770"/>
      <c r="E214" s="760"/>
      <c r="F214" s="761"/>
      <c r="H214" s="686"/>
      <c r="M214" s="684"/>
      <c r="N214" s="683"/>
      <c r="O214" s="684"/>
      <c r="Q214" s="686"/>
    </row>
    <row r="215" spans="1:17" s="685" customFormat="1" ht="15.95" customHeight="1">
      <c r="A215" s="750"/>
      <c r="B215" s="750" t="s">
        <v>776</v>
      </c>
      <c r="C215" s="750"/>
      <c r="D215" s="762">
        <f>+F168</f>
        <v>243.3</v>
      </c>
      <c r="E215" s="750" t="s">
        <v>768</v>
      </c>
      <c r="F215" s="754">
        <f>F191+F210</f>
        <v>0</v>
      </c>
      <c r="H215" s="686"/>
      <c r="M215" s="684"/>
      <c r="N215" s="683"/>
      <c r="O215" s="684"/>
      <c r="Q215" s="686"/>
    </row>
    <row r="216" spans="1:17">
      <c r="A216" s="736" t="s">
        <v>174</v>
      </c>
      <c r="B216" s="764" t="s">
        <v>175</v>
      </c>
      <c r="C216" s="771"/>
      <c r="D216" s="765">
        <f>+F169</f>
        <v>76.5</v>
      </c>
      <c r="E216" s="764" t="s">
        <v>768</v>
      </c>
      <c r="F216" s="738">
        <f>+F192+F211</f>
        <v>0</v>
      </c>
      <c r="H216" s="685"/>
      <c r="M216" s="685"/>
      <c r="N216" s="685"/>
      <c r="O216" s="685"/>
      <c r="Q216" s="685"/>
    </row>
    <row r="217" spans="1:17">
      <c r="A217" s="736" t="s">
        <v>174</v>
      </c>
      <c r="B217" s="764" t="s">
        <v>176</v>
      </c>
      <c r="C217" s="771"/>
      <c r="D217" s="765">
        <f>+F170</f>
        <v>150.9</v>
      </c>
      <c r="E217" s="764" t="s">
        <v>768</v>
      </c>
      <c r="F217" s="738">
        <f>+F193+F212</f>
        <v>0</v>
      </c>
      <c r="H217" s="685"/>
      <c r="M217" s="685"/>
      <c r="N217" s="685"/>
      <c r="O217" s="685"/>
      <c r="Q217" s="685"/>
    </row>
    <row r="218" spans="1:17">
      <c r="A218" s="736" t="s">
        <v>174</v>
      </c>
      <c r="B218" s="764" t="s">
        <v>177</v>
      </c>
      <c r="C218" s="771"/>
      <c r="D218" s="765">
        <f>+F171</f>
        <v>15.9</v>
      </c>
      <c r="E218" s="764" t="s">
        <v>768</v>
      </c>
      <c r="F218" s="738">
        <f>+F194+F213</f>
        <v>0</v>
      </c>
      <c r="H218" s="685"/>
      <c r="M218" s="685"/>
      <c r="N218" s="685"/>
      <c r="O218" s="685"/>
      <c r="Q218" s="685"/>
    </row>
    <row r="219" spans="1:17">
      <c r="A219" s="756"/>
      <c r="B219" s="757"/>
      <c r="C219" s="772"/>
      <c r="D219" s="773"/>
      <c r="E219" s="757"/>
      <c r="F219" s="761"/>
      <c r="H219" s="685"/>
      <c r="M219" s="685"/>
      <c r="N219" s="685"/>
      <c r="O219" s="685"/>
      <c r="Q219" s="685"/>
    </row>
    <row r="220" spans="1:17" s="685" customFormat="1" ht="14.25">
      <c r="A220" s="739"/>
      <c r="B220" s="698"/>
      <c r="E220" s="683"/>
      <c r="F220" s="700"/>
      <c r="H220" s="686"/>
      <c r="M220" s="684"/>
      <c r="N220" s="683"/>
      <c r="O220" s="684"/>
      <c r="Q220" s="686"/>
    </row>
    <row r="221" spans="1:17">
      <c r="A221" s="750"/>
      <c r="B221" s="750" t="s">
        <v>777</v>
      </c>
      <c r="C221" s="750"/>
      <c r="D221" s="762"/>
      <c r="E221" s="750" t="s">
        <v>378</v>
      </c>
      <c r="F221" s="763">
        <f>SUM(F222:F224)</f>
        <v>62</v>
      </c>
      <c r="H221" s="685"/>
      <c r="M221" s="685"/>
      <c r="N221" s="685"/>
      <c r="O221" s="685"/>
      <c r="Q221" s="685"/>
    </row>
    <row r="222" spans="1:17">
      <c r="A222" s="764" t="s">
        <v>174</v>
      </c>
      <c r="B222" s="764" t="s">
        <v>175</v>
      </c>
      <c r="C222" s="764"/>
      <c r="D222" s="765"/>
      <c r="E222" s="764" t="s">
        <v>378</v>
      </c>
      <c r="F222" s="766"/>
      <c r="H222" s="685"/>
      <c r="M222" s="685"/>
      <c r="N222" s="685"/>
      <c r="O222" s="685"/>
      <c r="Q222" s="685"/>
    </row>
    <row r="223" spans="1:17">
      <c r="A223" s="764" t="s">
        <v>174</v>
      </c>
      <c r="B223" s="764" t="s">
        <v>176</v>
      </c>
      <c r="C223" s="764"/>
      <c r="D223" s="765"/>
      <c r="E223" s="764" t="s">
        <v>378</v>
      </c>
      <c r="F223" s="766">
        <v>62</v>
      </c>
      <c r="H223" s="685"/>
      <c r="M223" s="685"/>
      <c r="N223" s="685"/>
      <c r="O223" s="685"/>
      <c r="Q223" s="685"/>
    </row>
    <row r="224" spans="1:17">
      <c r="A224" s="764" t="s">
        <v>174</v>
      </c>
      <c r="B224" s="764" t="s">
        <v>177</v>
      </c>
      <c r="C224" s="764"/>
      <c r="D224" s="765"/>
      <c r="E224" s="764" t="s">
        <v>378</v>
      </c>
      <c r="F224" s="766"/>
      <c r="H224" s="685"/>
      <c r="M224" s="685"/>
      <c r="N224" s="685"/>
      <c r="O224" s="685"/>
      <c r="Q224" s="685"/>
    </row>
    <row r="225" spans="1:17">
      <c r="A225" s="756"/>
      <c r="B225" s="757"/>
      <c r="C225" s="758"/>
      <c r="D225" s="759"/>
      <c r="E225" s="760"/>
      <c r="F225" s="761"/>
      <c r="H225" s="685"/>
      <c r="M225" s="685"/>
      <c r="N225" s="685"/>
      <c r="O225" s="685"/>
      <c r="Q225" s="685"/>
    </row>
    <row r="226" spans="1:17">
      <c r="A226" s="696" t="s">
        <v>818</v>
      </c>
      <c r="B226" s="698" t="s">
        <v>778</v>
      </c>
      <c r="C226" s="701"/>
      <c r="H226" s="685"/>
      <c r="M226" s="685"/>
      <c r="N226" s="685"/>
      <c r="O226" s="685"/>
      <c r="Q226" s="685"/>
    </row>
    <row r="227" spans="1:17">
      <c r="B227" s="701"/>
      <c r="C227" s="701"/>
      <c r="H227" s="685"/>
      <c r="M227" s="685"/>
      <c r="N227" s="685"/>
      <c r="O227" s="685"/>
      <c r="Q227" s="685"/>
    </row>
    <row r="228" spans="1:17" ht="85.5">
      <c r="A228" s="744" t="s">
        <v>4</v>
      </c>
      <c r="B228" s="718" t="s">
        <v>738</v>
      </c>
      <c r="C228" s="704" t="s">
        <v>24</v>
      </c>
      <c r="D228" s="705">
        <f>SUM(D229:D231)</f>
        <v>4</v>
      </c>
      <c r="E228" s="767"/>
      <c r="F228" s="768"/>
      <c r="H228" s="685"/>
      <c r="M228" s="685"/>
      <c r="N228" s="685"/>
      <c r="O228" s="685"/>
      <c r="Q228" s="685"/>
    </row>
    <row r="229" spans="1:17">
      <c r="A229" s="708" t="s">
        <v>174</v>
      </c>
      <c r="B229" s="709" t="s">
        <v>175</v>
      </c>
      <c r="C229" s="710" t="s">
        <v>24</v>
      </c>
      <c r="D229" s="711">
        <v>0</v>
      </c>
      <c r="E229" s="712"/>
      <c r="F229" s="713">
        <f>+D229*E229</f>
        <v>0</v>
      </c>
      <c r="H229" s="685"/>
      <c r="M229" s="685"/>
      <c r="N229" s="685"/>
      <c r="O229" s="685"/>
      <c r="Q229" s="685"/>
    </row>
    <row r="230" spans="1:17">
      <c r="A230" s="708" t="s">
        <v>174</v>
      </c>
      <c r="B230" s="709" t="s">
        <v>176</v>
      </c>
      <c r="C230" s="710" t="s">
        <v>24</v>
      </c>
      <c r="D230" s="711">
        <v>4</v>
      </c>
      <c r="E230" s="712"/>
      <c r="F230" s="713">
        <f>+D230*E230</f>
        <v>0</v>
      </c>
      <c r="H230" s="685"/>
      <c r="M230" s="685"/>
      <c r="N230" s="685"/>
      <c r="O230" s="685"/>
      <c r="Q230" s="685"/>
    </row>
    <row r="231" spans="1:17">
      <c r="A231" s="720" t="s">
        <v>174</v>
      </c>
      <c r="B231" s="721" t="s">
        <v>177</v>
      </c>
      <c r="C231" s="722" t="s">
        <v>24</v>
      </c>
      <c r="D231" s="723">
        <v>0</v>
      </c>
      <c r="E231" s="724"/>
      <c r="F231" s="725">
        <f>+D231*E231</f>
        <v>0</v>
      </c>
      <c r="H231" s="685"/>
      <c r="M231" s="685"/>
      <c r="N231" s="685"/>
      <c r="O231" s="685"/>
      <c r="Q231" s="685"/>
    </row>
    <row r="232" spans="1:17" ht="28.5">
      <c r="A232" s="744" t="s">
        <v>113</v>
      </c>
      <c r="B232" s="718" t="s">
        <v>779</v>
      </c>
      <c r="C232" s="704" t="s">
        <v>5</v>
      </c>
      <c r="D232" s="705">
        <f>SUM(D233:D235)</f>
        <v>62</v>
      </c>
      <c r="E232" s="706"/>
      <c r="F232" s="707"/>
      <c r="H232" s="685"/>
      <c r="M232" s="685"/>
      <c r="N232" s="685"/>
      <c r="O232" s="685"/>
      <c r="Q232" s="685"/>
    </row>
    <row r="233" spans="1:17">
      <c r="A233" s="708" t="s">
        <v>174</v>
      </c>
      <c r="B233" s="709" t="s">
        <v>175</v>
      </c>
      <c r="C233" s="710" t="s">
        <v>5</v>
      </c>
      <c r="D233" s="711">
        <v>0</v>
      </c>
      <c r="E233" s="712"/>
      <c r="F233" s="713">
        <f>+D233*E233</f>
        <v>0</v>
      </c>
      <c r="H233" s="685"/>
      <c r="M233" s="685"/>
      <c r="N233" s="685"/>
      <c r="O233" s="685"/>
      <c r="Q233" s="685"/>
    </row>
    <row r="234" spans="1:17">
      <c r="A234" s="708" t="s">
        <v>174</v>
      </c>
      <c r="B234" s="709" t="s">
        <v>176</v>
      </c>
      <c r="C234" s="710" t="s">
        <v>5</v>
      </c>
      <c r="D234" s="711">
        <v>62</v>
      </c>
      <c r="E234" s="712"/>
      <c r="F234" s="713">
        <f>+D234*E234</f>
        <v>0</v>
      </c>
      <c r="H234" s="685"/>
      <c r="M234" s="685"/>
      <c r="N234" s="685"/>
      <c r="O234" s="685"/>
      <c r="Q234" s="685"/>
    </row>
    <row r="235" spans="1:17">
      <c r="A235" s="720" t="s">
        <v>174</v>
      </c>
      <c r="B235" s="721" t="s">
        <v>177</v>
      </c>
      <c r="C235" s="722" t="s">
        <v>5</v>
      </c>
      <c r="D235" s="723">
        <v>0</v>
      </c>
      <c r="E235" s="724"/>
      <c r="F235" s="725">
        <f>+D235*E235</f>
        <v>0</v>
      </c>
      <c r="H235" s="685"/>
      <c r="M235" s="685"/>
      <c r="N235" s="685"/>
      <c r="O235" s="685"/>
      <c r="Q235" s="685"/>
    </row>
    <row r="236" spans="1:17" s="685" customFormat="1" ht="42.75">
      <c r="A236" s="744" t="s">
        <v>6</v>
      </c>
      <c r="B236" s="718" t="s">
        <v>771</v>
      </c>
      <c r="C236" s="704" t="s">
        <v>10</v>
      </c>
      <c r="D236" s="705">
        <f>SUM(D237:D239)</f>
        <v>62</v>
      </c>
      <c r="E236" s="706"/>
      <c r="F236" s="707"/>
    </row>
    <row r="237" spans="1:17">
      <c r="A237" s="708" t="s">
        <v>174</v>
      </c>
      <c r="B237" s="709" t="s">
        <v>175</v>
      </c>
      <c r="C237" s="710" t="s">
        <v>10</v>
      </c>
      <c r="D237" s="711">
        <v>0</v>
      </c>
      <c r="E237" s="712"/>
      <c r="F237" s="713">
        <f>+D237*E237</f>
        <v>0</v>
      </c>
      <c r="H237" s="685"/>
      <c r="M237" s="685"/>
      <c r="N237" s="685"/>
      <c r="O237" s="685"/>
      <c r="Q237" s="685"/>
    </row>
    <row r="238" spans="1:17">
      <c r="A238" s="708" t="s">
        <v>174</v>
      </c>
      <c r="B238" s="709" t="s">
        <v>176</v>
      </c>
      <c r="C238" s="710" t="s">
        <v>10</v>
      </c>
      <c r="D238" s="711">
        <v>62</v>
      </c>
      <c r="E238" s="712"/>
      <c r="F238" s="713">
        <f>+D238*E238</f>
        <v>0</v>
      </c>
      <c r="H238" s="685"/>
      <c r="M238" s="685"/>
      <c r="N238" s="685"/>
      <c r="O238" s="685"/>
      <c r="Q238" s="685"/>
    </row>
    <row r="239" spans="1:17">
      <c r="A239" s="720" t="s">
        <v>174</v>
      </c>
      <c r="B239" s="721" t="s">
        <v>177</v>
      </c>
      <c r="C239" s="722" t="s">
        <v>10</v>
      </c>
      <c r="D239" s="723">
        <v>0</v>
      </c>
      <c r="E239" s="724"/>
      <c r="F239" s="725">
        <f>+D239*E239</f>
        <v>0</v>
      </c>
      <c r="H239" s="685"/>
      <c r="M239" s="685"/>
      <c r="N239" s="685"/>
      <c r="O239" s="685"/>
      <c r="Q239" s="685"/>
    </row>
    <row r="240" spans="1:17" s="685" customFormat="1" ht="14.25">
      <c r="A240" s="744" t="s">
        <v>9</v>
      </c>
      <c r="B240" s="718" t="s">
        <v>772</v>
      </c>
      <c r="C240" s="704" t="s">
        <v>10</v>
      </c>
      <c r="D240" s="705">
        <f>SUM(D241:D243)</f>
        <v>62</v>
      </c>
      <c r="E240" s="706"/>
      <c r="F240" s="707"/>
      <c r="H240" s="686"/>
      <c r="M240" s="684"/>
      <c r="N240" s="683"/>
      <c r="O240" s="684"/>
      <c r="Q240" s="686"/>
    </row>
    <row r="241" spans="1:17">
      <c r="A241" s="708" t="s">
        <v>174</v>
      </c>
      <c r="B241" s="709" t="s">
        <v>175</v>
      </c>
      <c r="C241" s="710" t="s">
        <v>10</v>
      </c>
      <c r="D241" s="711">
        <v>0</v>
      </c>
      <c r="E241" s="712"/>
      <c r="F241" s="713">
        <f>+D241*E241</f>
        <v>0</v>
      </c>
      <c r="H241" s="685"/>
      <c r="M241" s="685"/>
      <c r="N241" s="685"/>
      <c r="O241" s="685"/>
      <c r="Q241" s="685"/>
    </row>
    <row r="242" spans="1:17">
      <c r="A242" s="708" t="s">
        <v>174</v>
      </c>
      <c r="B242" s="709" t="s">
        <v>176</v>
      </c>
      <c r="C242" s="710" t="s">
        <v>10</v>
      </c>
      <c r="D242" s="711">
        <v>62</v>
      </c>
      <c r="E242" s="712"/>
      <c r="F242" s="713">
        <f>+D242*E242</f>
        <v>0</v>
      </c>
      <c r="H242" s="685"/>
      <c r="M242" s="685"/>
      <c r="N242" s="685"/>
      <c r="O242" s="685"/>
      <c r="Q242" s="685"/>
    </row>
    <row r="243" spans="1:17">
      <c r="A243" s="720" t="s">
        <v>174</v>
      </c>
      <c r="B243" s="721" t="s">
        <v>177</v>
      </c>
      <c r="C243" s="722" t="s">
        <v>10</v>
      </c>
      <c r="D243" s="723">
        <v>0</v>
      </c>
      <c r="E243" s="724"/>
      <c r="F243" s="725">
        <f>+D243*E243</f>
        <v>0</v>
      </c>
      <c r="H243" s="685"/>
      <c r="M243" s="685"/>
      <c r="N243" s="685"/>
      <c r="O243" s="685"/>
      <c r="Q243" s="685"/>
    </row>
    <row r="244" spans="1:17" s="685" customFormat="1" ht="14.25">
      <c r="A244" s="730"/>
      <c r="B244" s="731" t="s">
        <v>780</v>
      </c>
      <c r="C244" s="732"/>
      <c r="D244" s="733"/>
      <c r="E244" s="734"/>
      <c r="F244" s="735">
        <f>SUM(F228:F243)</f>
        <v>0</v>
      </c>
      <c r="H244" s="686"/>
      <c r="M244" s="684"/>
      <c r="N244" s="683"/>
      <c r="O244" s="684"/>
      <c r="Q244" s="686"/>
    </row>
    <row r="245" spans="1:17">
      <c r="A245" s="736" t="s">
        <v>174</v>
      </c>
      <c r="B245" s="848" t="s">
        <v>175</v>
      </c>
      <c r="C245" s="849" t="s">
        <v>740</v>
      </c>
      <c r="D245" s="849">
        <v>4</v>
      </c>
      <c r="E245" s="737"/>
      <c r="F245" s="738">
        <f>+F229+F233+F237+F241</f>
        <v>0</v>
      </c>
      <c r="H245" s="685"/>
      <c r="M245" s="685"/>
      <c r="N245" s="685"/>
      <c r="O245" s="685"/>
      <c r="Q245" s="685"/>
    </row>
    <row r="246" spans="1:17">
      <c r="A246" s="736" t="s">
        <v>174</v>
      </c>
      <c r="B246" s="848" t="s">
        <v>176</v>
      </c>
      <c r="C246" s="849" t="s">
        <v>740</v>
      </c>
      <c r="D246" s="849">
        <v>12</v>
      </c>
      <c r="E246" s="737"/>
      <c r="F246" s="738">
        <f>+F230+F234+F238+F242</f>
        <v>0</v>
      </c>
      <c r="H246" s="685"/>
      <c r="M246" s="685"/>
      <c r="N246" s="685"/>
      <c r="O246" s="685"/>
      <c r="Q246" s="685"/>
    </row>
    <row r="247" spans="1:17">
      <c r="A247" s="736" t="s">
        <v>174</v>
      </c>
      <c r="B247" s="848" t="s">
        <v>177</v>
      </c>
      <c r="C247" s="849" t="s">
        <v>740</v>
      </c>
      <c r="D247" s="849">
        <v>4</v>
      </c>
      <c r="E247" s="737"/>
      <c r="F247" s="738">
        <f>+F231+F235+F239+F243</f>
        <v>0</v>
      </c>
      <c r="H247" s="685"/>
      <c r="M247" s="685"/>
      <c r="N247" s="685"/>
      <c r="O247" s="685"/>
      <c r="Q247" s="685"/>
    </row>
    <row r="248" spans="1:17" s="685" customFormat="1" ht="14.25">
      <c r="A248" s="739"/>
      <c r="B248" s="740"/>
      <c r="C248" s="741"/>
      <c r="D248" s="742"/>
      <c r="E248" s="683"/>
      <c r="F248" s="700"/>
      <c r="H248" s="686"/>
      <c r="M248" s="684"/>
      <c r="N248" s="683"/>
      <c r="O248" s="684"/>
      <c r="Q248" s="686"/>
    </row>
    <row r="249" spans="1:17" s="685" customFormat="1" ht="14.25">
      <c r="A249" s="696" t="s">
        <v>819</v>
      </c>
      <c r="B249" s="698" t="s">
        <v>781</v>
      </c>
      <c r="C249" s="701"/>
      <c r="D249" s="684"/>
      <c r="E249" s="683"/>
      <c r="F249" s="684"/>
      <c r="H249" s="686"/>
      <c r="M249" s="684"/>
      <c r="N249" s="683"/>
      <c r="O249" s="684"/>
      <c r="Q249" s="686"/>
    </row>
    <row r="250" spans="1:17" s="685" customFormat="1" ht="14.25">
      <c r="B250" s="701"/>
      <c r="C250" s="701"/>
      <c r="D250" s="684"/>
      <c r="E250" s="683"/>
      <c r="F250" s="684"/>
      <c r="H250" s="686"/>
      <c r="M250" s="684"/>
      <c r="N250" s="683"/>
      <c r="O250" s="684"/>
      <c r="Q250" s="686"/>
    </row>
    <row r="251" spans="1:17" s="685" customFormat="1" ht="28.5">
      <c r="A251" s="744" t="s">
        <v>108</v>
      </c>
      <c r="B251" s="718" t="s">
        <v>782</v>
      </c>
      <c r="C251" s="704" t="s">
        <v>5</v>
      </c>
      <c r="D251" s="705">
        <f>SUM(D252:D254)</f>
        <v>62</v>
      </c>
      <c r="E251" s="767"/>
      <c r="F251" s="768"/>
      <c r="H251" s="686"/>
      <c r="M251" s="684"/>
      <c r="N251" s="683"/>
      <c r="O251" s="684"/>
      <c r="Q251" s="686"/>
    </row>
    <row r="252" spans="1:17">
      <c r="A252" s="708" t="s">
        <v>174</v>
      </c>
      <c r="B252" s="709" t="s">
        <v>175</v>
      </c>
      <c r="C252" s="710" t="s">
        <v>5</v>
      </c>
      <c r="D252" s="711">
        <v>0</v>
      </c>
      <c r="E252" s="712"/>
      <c r="F252" s="713">
        <f>+D252*E252</f>
        <v>0</v>
      </c>
      <c r="H252" s="685"/>
      <c r="M252" s="685"/>
      <c r="N252" s="685"/>
      <c r="O252" s="685"/>
      <c r="Q252" s="685"/>
    </row>
    <row r="253" spans="1:17">
      <c r="A253" s="708" t="s">
        <v>174</v>
      </c>
      <c r="B253" s="709" t="s">
        <v>176</v>
      </c>
      <c r="C253" s="710" t="s">
        <v>5</v>
      </c>
      <c r="D253" s="711">
        <v>62</v>
      </c>
      <c r="E253" s="712"/>
      <c r="F253" s="713">
        <f>+D253*E253</f>
        <v>0</v>
      </c>
      <c r="H253" s="685"/>
      <c r="M253" s="685"/>
      <c r="N253" s="685"/>
      <c r="O253" s="685"/>
      <c r="Q253" s="685"/>
    </row>
    <row r="254" spans="1:17">
      <c r="A254" s="720" t="s">
        <v>174</v>
      </c>
      <c r="B254" s="721" t="s">
        <v>177</v>
      </c>
      <c r="C254" s="722" t="s">
        <v>5</v>
      </c>
      <c r="D254" s="723">
        <v>0</v>
      </c>
      <c r="E254" s="724"/>
      <c r="F254" s="725">
        <f>+D254*E254</f>
        <v>0</v>
      </c>
      <c r="H254" s="685"/>
      <c r="M254" s="685"/>
      <c r="N254" s="685"/>
      <c r="O254" s="685"/>
      <c r="Q254" s="685"/>
    </row>
    <row r="255" spans="1:17" s="685" customFormat="1" ht="42.75">
      <c r="A255" s="744" t="s">
        <v>43</v>
      </c>
      <c r="B255" s="718" t="s">
        <v>771</v>
      </c>
      <c r="C255" s="704" t="s">
        <v>10</v>
      </c>
      <c r="D255" s="705">
        <f>SUM(D256:D258)</f>
        <v>62</v>
      </c>
      <c r="E255" s="706"/>
      <c r="F255" s="707"/>
      <c r="H255" s="686"/>
      <c r="M255" s="684"/>
      <c r="N255" s="683"/>
      <c r="O255" s="684"/>
      <c r="Q255" s="686"/>
    </row>
    <row r="256" spans="1:17">
      <c r="A256" s="708" t="s">
        <v>174</v>
      </c>
      <c r="B256" s="709" t="s">
        <v>175</v>
      </c>
      <c r="C256" s="710" t="s">
        <v>10</v>
      </c>
      <c r="D256" s="711">
        <v>0</v>
      </c>
      <c r="E256" s="712"/>
      <c r="F256" s="713">
        <f>+D256*E256</f>
        <v>0</v>
      </c>
      <c r="H256" s="685"/>
      <c r="M256" s="685"/>
      <c r="N256" s="685"/>
      <c r="O256" s="685"/>
      <c r="Q256" s="685"/>
    </row>
    <row r="257" spans="1:17">
      <c r="A257" s="708" t="s">
        <v>174</v>
      </c>
      <c r="B257" s="709" t="s">
        <v>176</v>
      </c>
      <c r="C257" s="710" t="s">
        <v>10</v>
      </c>
      <c r="D257" s="711">
        <v>62</v>
      </c>
      <c r="E257" s="712"/>
      <c r="F257" s="713">
        <f>+D257*E257</f>
        <v>0</v>
      </c>
      <c r="H257" s="685"/>
      <c r="M257" s="685"/>
      <c r="N257" s="685"/>
      <c r="O257" s="685"/>
      <c r="Q257" s="685"/>
    </row>
    <row r="258" spans="1:17">
      <c r="A258" s="720" t="s">
        <v>174</v>
      </c>
      <c r="B258" s="721" t="s">
        <v>177</v>
      </c>
      <c r="C258" s="722" t="s">
        <v>10</v>
      </c>
      <c r="D258" s="723">
        <v>0</v>
      </c>
      <c r="E258" s="724"/>
      <c r="F258" s="725">
        <f>+D258*E258</f>
        <v>0</v>
      </c>
      <c r="H258" s="685"/>
      <c r="M258" s="685"/>
      <c r="N258" s="685"/>
      <c r="O258" s="685"/>
      <c r="Q258" s="685"/>
    </row>
    <row r="259" spans="1:17" s="685" customFormat="1" ht="14.25">
      <c r="A259" s="744" t="s">
        <v>67</v>
      </c>
      <c r="B259" s="718" t="s">
        <v>772</v>
      </c>
      <c r="C259" s="704" t="s">
        <v>10</v>
      </c>
      <c r="D259" s="705">
        <f>SUM(D260:D262)</f>
        <v>62</v>
      </c>
      <c r="E259" s="706"/>
      <c r="F259" s="707"/>
      <c r="H259" s="686"/>
      <c r="M259" s="684"/>
      <c r="N259" s="683"/>
      <c r="O259" s="684"/>
      <c r="Q259" s="686"/>
    </row>
    <row r="260" spans="1:17">
      <c r="A260" s="708" t="s">
        <v>174</v>
      </c>
      <c r="B260" s="709" t="s">
        <v>175</v>
      </c>
      <c r="C260" s="710" t="s">
        <v>10</v>
      </c>
      <c r="D260" s="711">
        <v>0</v>
      </c>
      <c r="E260" s="712"/>
      <c r="F260" s="713">
        <f>+D260*E260</f>
        <v>0</v>
      </c>
      <c r="H260" s="685"/>
      <c r="M260" s="685"/>
      <c r="N260" s="685"/>
      <c r="O260" s="685"/>
      <c r="Q260" s="685"/>
    </row>
    <row r="261" spans="1:17">
      <c r="A261" s="708" t="s">
        <v>174</v>
      </c>
      <c r="B261" s="709" t="s">
        <v>176</v>
      </c>
      <c r="C261" s="710" t="s">
        <v>10</v>
      </c>
      <c r="D261" s="711">
        <v>62</v>
      </c>
      <c r="E261" s="712"/>
      <c r="F261" s="713">
        <f>+D261*E261</f>
        <v>0</v>
      </c>
      <c r="H261" s="685"/>
      <c r="M261" s="685"/>
      <c r="N261" s="685"/>
      <c r="O261" s="685"/>
      <c r="Q261" s="685"/>
    </row>
    <row r="262" spans="1:17">
      <c r="A262" s="720" t="s">
        <v>174</v>
      </c>
      <c r="B262" s="721" t="s">
        <v>177</v>
      </c>
      <c r="C262" s="722" t="s">
        <v>10</v>
      </c>
      <c r="D262" s="723">
        <v>0</v>
      </c>
      <c r="E262" s="724"/>
      <c r="F262" s="725">
        <f>+D262*E262</f>
        <v>0</v>
      </c>
      <c r="H262" s="685"/>
      <c r="M262" s="685"/>
      <c r="N262" s="685"/>
      <c r="O262" s="685"/>
      <c r="Q262" s="685"/>
    </row>
    <row r="263" spans="1:17" s="685" customFormat="1" ht="14.25">
      <c r="A263" s="730"/>
      <c r="B263" s="846" t="s">
        <v>783</v>
      </c>
      <c r="C263" s="847"/>
      <c r="D263" s="847"/>
      <c r="E263" s="734"/>
      <c r="F263" s="735">
        <f>SUM(F251:F262)</f>
        <v>0</v>
      </c>
      <c r="H263" s="686"/>
      <c r="M263" s="684"/>
      <c r="N263" s="683"/>
      <c r="O263" s="684"/>
      <c r="Q263" s="686"/>
    </row>
    <row r="264" spans="1:17">
      <c r="A264" s="736" t="s">
        <v>174</v>
      </c>
      <c r="B264" s="848" t="s">
        <v>175</v>
      </c>
      <c r="C264" s="849" t="s">
        <v>740</v>
      </c>
      <c r="D264" s="849">
        <v>4</v>
      </c>
      <c r="E264" s="737"/>
      <c r="F264" s="738">
        <f>+F252+F256+F260</f>
        <v>0</v>
      </c>
      <c r="H264" s="685"/>
      <c r="M264" s="685"/>
      <c r="N264" s="685"/>
      <c r="O264" s="685"/>
      <c r="Q264" s="685"/>
    </row>
    <row r="265" spans="1:17">
      <c r="A265" s="736" t="s">
        <v>174</v>
      </c>
      <c r="B265" s="848" t="s">
        <v>176</v>
      </c>
      <c r="C265" s="849" t="s">
        <v>740</v>
      </c>
      <c r="D265" s="849">
        <v>12</v>
      </c>
      <c r="E265" s="737"/>
      <c r="F265" s="738">
        <f>+F253+F257+F261</f>
        <v>0</v>
      </c>
      <c r="H265" s="685"/>
      <c r="M265" s="685"/>
      <c r="N265" s="685"/>
      <c r="O265" s="685"/>
      <c r="Q265" s="685"/>
    </row>
    <row r="266" spans="1:17">
      <c r="A266" s="736" t="s">
        <v>174</v>
      </c>
      <c r="B266" s="848" t="s">
        <v>177</v>
      </c>
      <c r="C266" s="849" t="s">
        <v>740</v>
      </c>
      <c r="D266" s="849">
        <v>4</v>
      </c>
      <c r="E266" s="737"/>
      <c r="F266" s="738">
        <f>+F254+F258+F262</f>
        <v>0</v>
      </c>
      <c r="H266" s="685"/>
      <c r="M266" s="685"/>
      <c r="N266" s="685"/>
      <c r="O266" s="685"/>
      <c r="Q266" s="685"/>
    </row>
    <row r="267" spans="1:17" s="685" customFormat="1" ht="14.25">
      <c r="A267" s="756"/>
      <c r="B267" s="757"/>
      <c r="C267" s="770"/>
      <c r="D267" s="770"/>
      <c r="E267" s="760"/>
      <c r="F267" s="761"/>
      <c r="H267" s="686"/>
      <c r="M267" s="684"/>
      <c r="N267" s="683"/>
      <c r="O267" s="684"/>
      <c r="Q267" s="686"/>
    </row>
    <row r="268" spans="1:17" s="685" customFormat="1" ht="14.25">
      <c r="A268" s="750"/>
      <c r="B268" s="750" t="s">
        <v>784</v>
      </c>
      <c r="C268" s="750"/>
      <c r="D268" s="762">
        <f>+F221</f>
        <v>62</v>
      </c>
      <c r="E268" s="750" t="s">
        <v>378</v>
      </c>
      <c r="F268" s="754">
        <f>F244+F263</f>
        <v>0</v>
      </c>
      <c r="H268" s="686"/>
      <c r="M268" s="684"/>
      <c r="N268" s="683"/>
      <c r="O268" s="684"/>
      <c r="Q268" s="686"/>
    </row>
    <row r="269" spans="1:17" s="774" customFormat="1" ht="14.25">
      <c r="A269" s="764" t="s">
        <v>174</v>
      </c>
      <c r="B269" s="764" t="s">
        <v>175</v>
      </c>
      <c r="C269" s="764"/>
      <c r="D269" s="765">
        <f>+F222</f>
        <v>0</v>
      </c>
      <c r="E269" s="764" t="s">
        <v>378</v>
      </c>
      <c r="F269" s="738">
        <f>+F245+F264</f>
        <v>0</v>
      </c>
      <c r="H269" s="775"/>
      <c r="M269" s="776"/>
      <c r="N269" s="777"/>
      <c r="O269" s="776"/>
      <c r="Q269" s="775"/>
    </row>
    <row r="270" spans="1:17" s="774" customFormat="1" ht="14.25">
      <c r="A270" s="764" t="s">
        <v>174</v>
      </c>
      <c r="B270" s="764" t="s">
        <v>176</v>
      </c>
      <c r="C270" s="764"/>
      <c r="D270" s="765">
        <f>+F223</f>
        <v>62</v>
      </c>
      <c r="E270" s="764" t="s">
        <v>378</v>
      </c>
      <c r="F270" s="738">
        <f>+F246+F265</f>
        <v>0</v>
      </c>
      <c r="H270" s="775"/>
      <c r="M270" s="776"/>
      <c r="N270" s="777"/>
      <c r="O270" s="776"/>
      <c r="Q270" s="775"/>
    </row>
    <row r="271" spans="1:17" s="774" customFormat="1" ht="14.25">
      <c r="A271" s="764" t="s">
        <v>174</v>
      </c>
      <c r="B271" s="764" t="s">
        <v>177</v>
      </c>
      <c r="C271" s="764"/>
      <c r="D271" s="765">
        <f>+F224</f>
        <v>0</v>
      </c>
      <c r="E271" s="764" t="s">
        <v>378</v>
      </c>
      <c r="F271" s="738">
        <f>+F247+F266</f>
        <v>0</v>
      </c>
      <c r="H271" s="775"/>
      <c r="M271" s="776"/>
      <c r="N271" s="777"/>
      <c r="O271" s="776"/>
      <c r="Q271" s="775"/>
    </row>
    <row r="272" spans="1:17" s="685" customFormat="1" ht="14.25">
      <c r="A272" s="756"/>
      <c r="B272" s="757"/>
      <c r="C272" s="770"/>
      <c r="D272" s="770"/>
      <c r="E272" s="760"/>
      <c r="F272" s="778"/>
      <c r="H272" s="686"/>
      <c r="M272" s="684"/>
      <c r="N272" s="683"/>
      <c r="O272" s="684"/>
      <c r="Q272" s="686"/>
    </row>
    <row r="273" spans="1:17" s="685" customFormat="1" ht="28.5">
      <c r="A273" s="750"/>
      <c r="B273" s="750" t="s">
        <v>785</v>
      </c>
      <c r="C273" s="750"/>
      <c r="D273" s="762"/>
      <c r="E273" s="750"/>
      <c r="F273" s="754">
        <f>+F215+F268</f>
        <v>0</v>
      </c>
      <c r="H273" s="686"/>
      <c r="M273" s="684"/>
      <c r="N273" s="683"/>
      <c r="O273" s="684"/>
      <c r="Q273" s="686"/>
    </row>
    <row r="274" spans="1:17" s="774" customFormat="1" ht="14.25">
      <c r="A274" s="764" t="s">
        <v>174</v>
      </c>
      <c r="B274" s="764" t="s">
        <v>175</v>
      </c>
      <c r="C274" s="764"/>
      <c r="D274" s="765"/>
      <c r="E274" s="764"/>
      <c r="F274" s="738">
        <f>+F216+F269</f>
        <v>0</v>
      </c>
      <c r="H274" s="775"/>
      <c r="M274" s="776"/>
      <c r="N274" s="777"/>
      <c r="O274" s="776"/>
      <c r="Q274" s="775"/>
    </row>
    <row r="275" spans="1:17" s="774" customFormat="1" ht="14.25">
      <c r="A275" s="764" t="s">
        <v>174</v>
      </c>
      <c r="B275" s="764" t="s">
        <v>176</v>
      </c>
      <c r="C275" s="764"/>
      <c r="D275" s="765"/>
      <c r="E275" s="764"/>
      <c r="F275" s="738">
        <f>+F217+F270</f>
        <v>0</v>
      </c>
      <c r="H275" s="775"/>
      <c r="M275" s="776"/>
      <c r="N275" s="777"/>
      <c r="O275" s="776"/>
      <c r="Q275" s="775"/>
    </row>
    <row r="276" spans="1:17" s="774" customFormat="1" ht="14.25">
      <c r="A276" s="764" t="s">
        <v>174</v>
      </c>
      <c r="B276" s="764" t="s">
        <v>177</v>
      </c>
      <c r="C276" s="764"/>
      <c r="D276" s="765"/>
      <c r="E276" s="764"/>
      <c r="F276" s="738">
        <f>+F218+F271</f>
        <v>0</v>
      </c>
      <c r="H276" s="775"/>
      <c r="M276" s="776"/>
      <c r="N276" s="777"/>
      <c r="O276" s="776"/>
      <c r="Q276" s="775"/>
    </row>
    <row r="277" spans="1:17" s="685" customFormat="1" ht="14.25">
      <c r="A277" s="739"/>
      <c r="B277" s="698"/>
      <c r="E277" s="683"/>
      <c r="F277" s="700"/>
      <c r="H277" s="686"/>
      <c r="M277" s="684"/>
      <c r="N277" s="683"/>
      <c r="O277" s="684"/>
      <c r="Q277" s="686"/>
    </row>
    <row r="278" spans="1:17" s="685" customFormat="1" ht="14.25">
      <c r="A278" s="696" t="s">
        <v>794</v>
      </c>
      <c r="B278" s="698" t="s">
        <v>787</v>
      </c>
      <c r="E278" s="683"/>
      <c r="F278" s="700"/>
      <c r="H278" s="686"/>
      <c r="M278" s="684"/>
      <c r="N278" s="683"/>
      <c r="O278" s="684"/>
      <c r="Q278" s="686"/>
    </row>
    <row r="279" spans="1:17" s="685" customFormat="1" ht="14.25">
      <c r="A279" s="739"/>
      <c r="B279" s="698" t="s">
        <v>736</v>
      </c>
      <c r="E279" s="683"/>
      <c r="F279" s="700"/>
      <c r="H279" s="686"/>
      <c r="M279" s="684"/>
      <c r="N279" s="683"/>
      <c r="O279" s="684"/>
      <c r="Q279" s="686"/>
    </row>
    <row r="280" spans="1:17" s="685" customFormat="1" ht="14.25">
      <c r="A280" s="739"/>
      <c r="B280" s="779"/>
      <c r="C280" s="779"/>
      <c r="D280" s="780"/>
      <c r="E280" s="780"/>
      <c r="F280" s="780"/>
      <c r="H280" s="686"/>
      <c r="M280" s="684"/>
      <c r="N280" s="683"/>
      <c r="O280" s="684"/>
      <c r="Q280" s="686"/>
    </row>
    <row r="281" spans="1:17" s="685" customFormat="1" ht="14.25">
      <c r="A281" s="696" t="s">
        <v>820</v>
      </c>
      <c r="B281" s="698" t="s">
        <v>789</v>
      </c>
      <c r="E281" s="683"/>
      <c r="F281" s="700"/>
      <c r="H281" s="686"/>
      <c r="M281" s="684"/>
      <c r="N281" s="683"/>
      <c r="O281" s="684"/>
      <c r="Q281" s="686"/>
    </row>
    <row r="282" spans="1:17" s="685" customFormat="1" ht="14.25">
      <c r="A282" s="739"/>
      <c r="B282" s="781"/>
      <c r="E282" s="683"/>
      <c r="F282" s="700"/>
      <c r="H282" s="686"/>
      <c r="M282" s="684"/>
      <c r="N282" s="683"/>
      <c r="O282" s="684"/>
      <c r="Q282" s="686"/>
    </row>
    <row r="283" spans="1:17" s="685" customFormat="1" ht="85.5">
      <c r="A283" s="782">
        <v>1</v>
      </c>
      <c r="B283" s="718" t="s">
        <v>738</v>
      </c>
      <c r="C283" s="704" t="s">
        <v>24</v>
      </c>
      <c r="D283" s="705">
        <f>SUM(D284:D286)</f>
        <v>2</v>
      </c>
      <c r="E283" s="767"/>
      <c r="F283" s="768"/>
      <c r="H283" s="686"/>
      <c r="M283" s="684"/>
      <c r="N283" s="683"/>
      <c r="O283" s="684"/>
      <c r="Q283" s="686"/>
    </row>
    <row r="284" spans="1:17">
      <c r="A284" s="708" t="s">
        <v>174</v>
      </c>
      <c r="B284" s="783" t="s">
        <v>175</v>
      </c>
      <c r="C284" s="710" t="s">
        <v>24</v>
      </c>
      <c r="D284" s="711">
        <v>0</v>
      </c>
      <c r="E284" s="712"/>
      <c r="F284" s="713">
        <f>+D284*E284</f>
        <v>0</v>
      </c>
      <c r="H284" s="685"/>
      <c r="M284" s="685"/>
      <c r="N284" s="685"/>
      <c r="O284" s="685"/>
      <c r="Q284" s="685"/>
    </row>
    <row r="285" spans="1:17">
      <c r="A285" s="708" t="s">
        <v>174</v>
      </c>
      <c r="B285" s="783" t="s">
        <v>176</v>
      </c>
      <c r="C285" s="710" t="s">
        <v>24</v>
      </c>
      <c r="D285" s="711">
        <v>0</v>
      </c>
      <c r="E285" s="712"/>
      <c r="F285" s="713">
        <f>+D285*E285</f>
        <v>0</v>
      </c>
      <c r="H285" s="685"/>
      <c r="M285" s="685"/>
      <c r="N285" s="685"/>
      <c r="O285" s="685"/>
      <c r="Q285" s="685"/>
    </row>
    <row r="286" spans="1:17">
      <c r="A286" s="720" t="s">
        <v>174</v>
      </c>
      <c r="B286" s="784" t="s">
        <v>177</v>
      </c>
      <c r="C286" s="722" t="s">
        <v>24</v>
      </c>
      <c r="D286" s="723">
        <v>2</v>
      </c>
      <c r="E286" s="724"/>
      <c r="F286" s="725">
        <f>+D286*E286</f>
        <v>0</v>
      </c>
      <c r="H286" s="685"/>
      <c r="M286" s="685"/>
      <c r="N286" s="685"/>
      <c r="O286" s="685"/>
      <c r="Q286" s="685"/>
    </row>
    <row r="287" spans="1:17" s="685" customFormat="1" ht="28.5">
      <c r="A287" s="785">
        <f>A283+1</f>
        <v>2</v>
      </c>
      <c r="B287" s="718" t="s">
        <v>790</v>
      </c>
      <c r="C287" s="704" t="s">
        <v>5</v>
      </c>
      <c r="D287" s="705">
        <f>SUM(D288:D290)</f>
        <v>10</v>
      </c>
      <c r="E287" s="706"/>
      <c r="F287" s="707"/>
      <c r="H287" s="686"/>
      <c r="M287" s="684"/>
      <c r="N287" s="683"/>
      <c r="O287" s="684"/>
      <c r="Q287" s="686"/>
    </row>
    <row r="288" spans="1:17">
      <c r="A288" s="708" t="s">
        <v>174</v>
      </c>
      <c r="B288" s="783" t="s">
        <v>175</v>
      </c>
      <c r="C288" s="710" t="s">
        <v>5</v>
      </c>
      <c r="D288" s="711">
        <v>0</v>
      </c>
      <c r="E288" s="712"/>
      <c r="F288" s="713">
        <f>+D288*E288</f>
        <v>0</v>
      </c>
      <c r="H288" s="685"/>
      <c r="M288" s="685"/>
      <c r="N288" s="685"/>
      <c r="O288" s="685"/>
      <c r="Q288" s="685"/>
    </row>
    <row r="289" spans="1:17">
      <c r="A289" s="708" t="s">
        <v>174</v>
      </c>
      <c r="B289" s="783" t="s">
        <v>176</v>
      </c>
      <c r="C289" s="710" t="s">
        <v>5</v>
      </c>
      <c r="D289" s="711">
        <v>0</v>
      </c>
      <c r="E289" s="712"/>
      <c r="F289" s="713">
        <f>+D289*E289</f>
        <v>0</v>
      </c>
      <c r="H289" s="685"/>
      <c r="M289" s="685"/>
      <c r="N289" s="685"/>
      <c r="O289" s="685"/>
      <c r="Q289" s="685"/>
    </row>
    <row r="290" spans="1:17">
      <c r="A290" s="720" t="s">
        <v>174</v>
      </c>
      <c r="B290" s="784" t="s">
        <v>177</v>
      </c>
      <c r="C290" s="722" t="s">
        <v>5</v>
      </c>
      <c r="D290" s="723">
        <v>10</v>
      </c>
      <c r="E290" s="724"/>
      <c r="F290" s="725">
        <f>+D290*E290</f>
        <v>0</v>
      </c>
      <c r="H290" s="685"/>
      <c r="M290" s="685"/>
      <c r="N290" s="685"/>
      <c r="O290" s="685"/>
      <c r="Q290" s="685"/>
    </row>
    <row r="291" spans="1:17" s="685" customFormat="1" ht="42.75">
      <c r="A291" s="785">
        <v>3</v>
      </c>
      <c r="B291" s="718" t="s">
        <v>791</v>
      </c>
      <c r="C291" s="704" t="s">
        <v>5</v>
      </c>
      <c r="D291" s="705">
        <f>SUM(D292:D294)</f>
        <v>10</v>
      </c>
      <c r="E291" s="706"/>
      <c r="F291" s="707"/>
      <c r="H291" s="686"/>
      <c r="M291" s="684"/>
      <c r="N291" s="683"/>
      <c r="O291" s="684"/>
      <c r="Q291" s="686"/>
    </row>
    <row r="292" spans="1:17">
      <c r="A292" s="708" t="s">
        <v>174</v>
      </c>
      <c r="B292" s="709" t="s">
        <v>175</v>
      </c>
      <c r="C292" s="710" t="s">
        <v>5</v>
      </c>
      <c r="D292" s="711">
        <v>0</v>
      </c>
      <c r="E292" s="712"/>
      <c r="F292" s="713">
        <f>+D292*E292</f>
        <v>0</v>
      </c>
      <c r="H292" s="685"/>
      <c r="M292" s="685"/>
      <c r="N292" s="685"/>
      <c r="O292" s="685"/>
      <c r="Q292" s="685"/>
    </row>
    <row r="293" spans="1:17">
      <c r="A293" s="708" t="s">
        <v>174</v>
      </c>
      <c r="B293" s="709" t="s">
        <v>176</v>
      </c>
      <c r="C293" s="710" t="s">
        <v>5</v>
      </c>
      <c r="D293" s="711">
        <v>0</v>
      </c>
      <c r="E293" s="712"/>
      <c r="F293" s="713">
        <f>+D293*E293</f>
        <v>0</v>
      </c>
      <c r="H293" s="685"/>
      <c r="M293" s="685"/>
      <c r="N293" s="685"/>
      <c r="O293" s="685"/>
      <c r="Q293" s="685"/>
    </row>
    <row r="294" spans="1:17">
      <c r="A294" s="720" t="s">
        <v>174</v>
      </c>
      <c r="B294" s="721" t="s">
        <v>177</v>
      </c>
      <c r="C294" s="722" t="s">
        <v>5</v>
      </c>
      <c r="D294" s="723">
        <v>10</v>
      </c>
      <c r="E294" s="724"/>
      <c r="F294" s="725">
        <f>+D294*E294</f>
        <v>0</v>
      </c>
      <c r="H294" s="685"/>
      <c r="M294" s="685"/>
      <c r="N294" s="685"/>
      <c r="O294" s="685"/>
      <c r="Q294" s="685"/>
    </row>
    <row r="295" spans="1:17" s="685" customFormat="1" ht="14.25">
      <c r="A295" s="786">
        <v>4</v>
      </c>
      <c r="B295" s="718" t="s">
        <v>792</v>
      </c>
      <c r="C295" s="787" t="s">
        <v>5</v>
      </c>
      <c r="D295" s="705">
        <f>SUM(D296:D298)</f>
        <v>10</v>
      </c>
      <c r="E295" s="706"/>
      <c r="F295" s="707"/>
      <c r="H295" s="686"/>
      <c r="M295" s="684"/>
      <c r="N295" s="683"/>
      <c r="O295" s="684"/>
      <c r="Q295" s="686"/>
    </row>
    <row r="296" spans="1:17">
      <c r="A296" s="708" t="s">
        <v>174</v>
      </c>
      <c r="B296" s="709" t="s">
        <v>175</v>
      </c>
      <c r="C296" s="710" t="s">
        <v>5</v>
      </c>
      <c r="D296" s="711">
        <v>0</v>
      </c>
      <c r="E296" s="712"/>
      <c r="F296" s="713">
        <f>+D296*E296</f>
        <v>0</v>
      </c>
      <c r="H296" s="685"/>
      <c r="M296" s="685"/>
      <c r="N296" s="685"/>
      <c r="O296" s="685"/>
      <c r="Q296" s="685"/>
    </row>
    <row r="297" spans="1:17">
      <c r="A297" s="708" t="s">
        <v>174</v>
      </c>
      <c r="B297" s="709" t="s">
        <v>176</v>
      </c>
      <c r="C297" s="710" t="s">
        <v>5</v>
      </c>
      <c r="D297" s="711">
        <v>0</v>
      </c>
      <c r="E297" s="712"/>
      <c r="F297" s="713">
        <f>+D297*E297</f>
        <v>0</v>
      </c>
      <c r="H297" s="685"/>
      <c r="M297" s="685"/>
      <c r="N297" s="685"/>
      <c r="O297" s="685"/>
      <c r="Q297" s="685"/>
    </row>
    <row r="298" spans="1:17">
      <c r="A298" s="720" t="s">
        <v>174</v>
      </c>
      <c r="B298" s="721" t="s">
        <v>177</v>
      </c>
      <c r="C298" s="722" t="s">
        <v>5</v>
      </c>
      <c r="D298" s="723">
        <v>10</v>
      </c>
      <c r="E298" s="724"/>
      <c r="F298" s="725">
        <f>+D298*E298</f>
        <v>0</v>
      </c>
      <c r="H298" s="685"/>
      <c r="M298" s="685"/>
      <c r="N298" s="685"/>
      <c r="O298" s="685"/>
      <c r="Q298" s="685"/>
    </row>
    <row r="299" spans="1:17" s="685" customFormat="1" ht="14.25">
      <c r="A299" s="788"/>
      <c r="B299" s="789" t="s">
        <v>793</v>
      </c>
      <c r="C299" s="790"/>
      <c r="D299" s="791"/>
      <c r="E299" s="792"/>
      <c r="F299" s="793">
        <f>SUM(F283:F298)</f>
        <v>0</v>
      </c>
      <c r="H299" s="686"/>
      <c r="M299" s="684"/>
      <c r="N299" s="683"/>
      <c r="O299" s="684"/>
      <c r="Q299" s="686"/>
    </row>
    <row r="300" spans="1:17" s="774" customFormat="1" ht="14.25">
      <c r="A300" s="764" t="s">
        <v>174</v>
      </c>
      <c r="B300" s="764" t="s">
        <v>175</v>
      </c>
      <c r="C300" s="764"/>
      <c r="D300" s="765"/>
      <c r="E300" s="794"/>
      <c r="F300" s="738">
        <f>+F284+F288+F292+F296</f>
        <v>0</v>
      </c>
      <c r="H300" s="775"/>
      <c r="M300" s="776"/>
      <c r="N300" s="777"/>
      <c r="O300" s="776"/>
      <c r="Q300" s="775"/>
    </row>
    <row r="301" spans="1:17" s="774" customFormat="1" ht="14.25">
      <c r="A301" s="764" t="s">
        <v>174</v>
      </c>
      <c r="B301" s="764" t="s">
        <v>176</v>
      </c>
      <c r="C301" s="764"/>
      <c r="D301" s="765"/>
      <c r="E301" s="794"/>
      <c r="F301" s="738">
        <f>+F285+F289+F293+F297</f>
        <v>0</v>
      </c>
      <c r="H301" s="775"/>
      <c r="M301" s="776"/>
      <c r="N301" s="777"/>
      <c r="O301" s="776"/>
      <c r="Q301" s="775"/>
    </row>
    <row r="302" spans="1:17" s="774" customFormat="1" ht="14.25">
      <c r="A302" s="764" t="s">
        <v>174</v>
      </c>
      <c r="B302" s="764" t="s">
        <v>177</v>
      </c>
      <c r="C302" s="764"/>
      <c r="D302" s="765"/>
      <c r="E302" s="794"/>
      <c r="F302" s="738">
        <f>+F286+F290+F294+F298</f>
        <v>0</v>
      </c>
      <c r="H302" s="775"/>
      <c r="M302" s="776"/>
      <c r="N302" s="777"/>
      <c r="O302" s="776"/>
      <c r="Q302" s="775"/>
    </row>
    <row r="303" spans="1:17" s="685" customFormat="1" ht="14.25">
      <c r="A303" s="739"/>
      <c r="B303" s="781"/>
      <c r="E303" s="683"/>
      <c r="F303" s="700"/>
      <c r="H303" s="686"/>
      <c r="M303" s="684"/>
      <c r="N303" s="683"/>
      <c r="O303" s="684"/>
      <c r="Q303" s="686"/>
    </row>
    <row r="304" spans="1:17" s="685" customFormat="1" ht="14.25">
      <c r="A304" s="696" t="s">
        <v>821</v>
      </c>
      <c r="B304" s="698" t="s">
        <v>795</v>
      </c>
      <c r="E304" s="683"/>
      <c r="F304" s="700"/>
      <c r="H304" s="686"/>
      <c r="M304" s="684"/>
      <c r="N304" s="683"/>
      <c r="O304" s="684"/>
      <c r="Q304" s="686"/>
    </row>
    <row r="305" spans="1:17" s="685" customFormat="1" ht="14.25">
      <c r="A305" s="739"/>
      <c r="B305" s="781"/>
      <c r="E305" s="683"/>
      <c r="F305" s="700"/>
      <c r="H305" s="686"/>
      <c r="M305" s="684"/>
      <c r="N305" s="683"/>
      <c r="O305" s="684"/>
      <c r="Q305" s="686"/>
    </row>
    <row r="306" spans="1:17" s="685" customFormat="1" ht="28.5">
      <c r="A306" s="785">
        <f>A299+1</f>
        <v>1</v>
      </c>
      <c r="B306" s="718" t="s">
        <v>790</v>
      </c>
      <c r="C306" s="704" t="s">
        <v>5</v>
      </c>
      <c r="D306" s="705">
        <f>SUM(D307:D309)</f>
        <v>10</v>
      </c>
      <c r="E306" s="767"/>
      <c r="F306" s="768"/>
      <c r="H306" s="686"/>
      <c r="M306" s="684"/>
      <c r="N306" s="683"/>
      <c r="O306" s="684"/>
      <c r="Q306" s="686"/>
    </row>
    <row r="307" spans="1:17">
      <c r="A307" s="708" t="s">
        <v>174</v>
      </c>
      <c r="B307" s="783" t="s">
        <v>175</v>
      </c>
      <c r="C307" s="710" t="s">
        <v>5</v>
      </c>
      <c r="D307" s="711">
        <v>0</v>
      </c>
      <c r="E307" s="712"/>
      <c r="F307" s="713">
        <f>+D307*E307</f>
        <v>0</v>
      </c>
      <c r="H307" s="685"/>
      <c r="M307" s="685"/>
      <c r="N307" s="685"/>
      <c r="O307" s="685"/>
      <c r="Q307" s="685"/>
    </row>
    <row r="308" spans="1:17">
      <c r="A308" s="708" t="s">
        <v>174</v>
      </c>
      <c r="B308" s="783" t="s">
        <v>176</v>
      </c>
      <c r="C308" s="710" t="s">
        <v>5</v>
      </c>
      <c r="D308" s="711">
        <v>0</v>
      </c>
      <c r="E308" s="712"/>
      <c r="F308" s="713">
        <f>+D308*E308</f>
        <v>0</v>
      </c>
      <c r="H308" s="685"/>
      <c r="M308" s="685"/>
      <c r="N308" s="685"/>
      <c r="O308" s="685"/>
      <c r="Q308" s="685"/>
    </row>
    <row r="309" spans="1:17">
      <c r="A309" s="720" t="s">
        <v>174</v>
      </c>
      <c r="B309" s="784" t="s">
        <v>177</v>
      </c>
      <c r="C309" s="722" t="s">
        <v>5</v>
      </c>
      <c r="D309" s="723">
        <v>10</v>
      </c>
      <c r="E309" s="724"/>
      <c r="F309" s="725">
        <f>+D309*E309</f>
        <v>0</v>
      </c>
      <c r="H309" s="685"/>
      <c r="M309" s="685"/>
      <c r="N309" s="685"/>
      <c r="O309" s="685"/>
      <c r="Q309" s="685"/>
    </row>
    <row r="310" spans="1:17" s="685" customFormat="1" ht="42.75">
      <c r="A310" s="785">
        <v>3</v>
      </c>
      <c r="B310" s="718" t="s">
        <v>791</v>
      </c>
      <c r="C310" s="704" t="s">
        <v>5</v>
      </c>
      <c r="D310" s="705">
        <f>SUM(D311:D313)</f>
        <v>10</v>
      </c>
      <c r="E310" s="706"/>
      <c r="F310" s="707"/>
      <c r="H310" s="686"/>
      <c r="M310" s="684"/>
      <c r="N310" s="683"/>
      <c r="O310" s="684"/>
      <c r="Q310" s="686"/>
    </row>
    <row r="311" spans="1:17">
      <c r="A311" s="708" t="s">
        <v>174</v>
      </c>
      <c r="B311" s="709" t="s">
        <v>175</v>
      </c>
      <c r="C311" s="710" t="s">
        <v>5</v>
      </c>
      <c r="D311" s="711">
        <v>0</v>
      </c>
      <c r="E311" s="712"/>
      <c r="F311" s="713">
        <f>+D311*E311</f>
        <v>0</v>
      </c>
      <c r="H311" s="685"/>
      <c r="M311" s="685"/>
      <c r="N311" s="685"/>
      <c r="O311" s="685"/>
      <c r="Q311" s="685"/>
    </row>
    <row r="312" spans="1:17">
      <c r="A312" s="708" t="s">
        <v>174</v>
      </c>
      <c r="B312" s="709" t="s">
        <v>176</v>
      </c>
      <c r="C312" s="710" t="s">
        <v>5</v>
      </c>
      <c r="D312" s="711">
        <v>0</v>
      </c>
      <c r="E312" s="712"/>
      <c r="F312" s="713">
        <f>+D312*E312</f>
        <v>0</v>
      </c>
      <c r="H312" s="685"/>
      <c r="M312" s="685"/>
      <c r="N312" s="685"/>
      <c r="O312" s="685"/>
      <c r="Q312" s="685"/>
    </row>
    <row r="313" spans="1:17">
      <c r="A313" s="720" t="s">
        <v>174</v>
      </c>
      <c r="B313" s="721" t="s">
        <v>177</v>
      </c>
      <c r="C313" s="722" t="s">
        <v>5</v>
      </c>
      <c r="D313" s="723">
        <v>10</v>
      </c>
      <c r="E313" s="724"/>
      <c r="F313" s="725">
        <f>+D313*E313</f>
        <v>0</v>
      </c>
      <c r="H313" s="685"/>
      <c r="M313" s="685"/>
      <c r="N313" s="685"/>
      <c r="O313" s="685"/>
      <c r="Q313" s="685"/>
    </row>
    <row r="314" spans="1:17" s="685" customFormat="1" ht="14.25">
      <c r="A314" s="786">
        <v>4</v>
      </c>
      <c r="B314" s="718" t="s">
        <v>792</v>
      </c>
      <c r="C314" s="787" t="s">
        <v>5</v>
      </c>
      <c r="D314" s="705">
        <f>SUM(D315:D317)</f>
        <v>10</v>
      </c>
      <c r="E314" s="706"/>
      <c r="F314" s="707"/>
      <c r="H314" s="686"/>
      <c r="M314" s="684"/>
      <c r="N314" s="683"/>
      <c r="O314" s="684"/>
      <c r="Q314" s="686"/>
    </row>
    <row r="315" spans="1:17">
      <c r="A315" s="708" t="s">
        <v>174</v>
      </c>
      <c r="B315" s="709" t="s">
        <v>175</v>
      </c>
      <c r="C315" s="710" t="s">
        <v>5</v>
      </c>
      <c r="D315" s="711">
        <v>0</v>
      </c>
      <c r="E315" s="712"/>
      <c r="F315" s="713">
        <f>+D315*E315</f>
        <v>0</v>
      </c>
      <c r="H315" s="685"/>
      <c r="M315" s="685"/>
      <c r="N315" s="685"/>
      <c r="O315" s="685"/>
      <c r="Q315" s="685"/>
    </row>
    <row r="316" spans="1:17">
      <c r="A316" s="708" t="s">
        <v>174</v>
      </c>
      <c r="B316" s="709" t="s">
        <v>176</v>
      </c>
      <c r="C316" s="710" t="s">
        <v>5</v>
      </c>
      <c r="D316" s="711">
        <v>0</v>
      </c>
      <c r="E316" s="712"/>
      <c r="F316" s="713">
        <f>+D316*E316</f>
        <v>0</v>
      </c>
      <c r="H316" s="685"/>
      <c r="M316" s="685"/>
      <c r="N316" s="685"/>
      <c r="O316" s="685"/>
      <c r="Q316" s="685"/>
    </row>
    <row r="317" spans="1:17">
      <c r="A317" s="720" t="s">
        <v>174</v>
      </c>
      <c r="B317" s="721" t="s">
        <v>177</v>
      </c>
      <c r="C317" s="722" t="s">
        <v>5</v>
      </c>
      <c r="D317" s="723">
        <v>10</v>
      </c>
      <c r="E317" s="724"/>
      <c r="F317" s="725">
        <f>+D317*E317</f>
        <v>0</v>
      </c>
      <c r="H317" s="685"/>
      <c r="M317" s="685"/>
      <c r="N317" s="685"/>
      <c r="O317" s="685"/>
      <c r="Q317" s="685"/>
    </row>
    <row r="318" spans="1:17" s="685" customFormat="1" ht="15.95" customHeight="1">
      <c r="A318" s="795"/>
      <c r="B318" s="796" t="s">
        <v>796</v>
      </c>
      <c r="C318" s="790"/>
      <c r="D318" s="791"/>
      <c r="E318" s="797"/>
      <c r="F318" s="798">
        <f>SUM(F306:F317)</f>
        <v>0</v>
      </c>
      <c r="H318" s="686"/>
      <c r="M318" s="684"/>
      <c r="N318" s="683"/>
      <c r="O318" s="684"/>
      <c r="Q318" s="686"/>
    </row>
    <row r="319" spans="1:17" s="774" customFormat="1" ht="14.25">
      <c r="A319" s="764" t="s">
        <v>174</v>
      </c>
      <c r="B319" s="764" t="s">
        <v>175</v>
      </c>
      <c r="C319" s="764"/>
      <c r="D319" s="765"/>
      <c r="E319" s="764"/>
      <c r="F319" s="738">
        <f>+F307+F311+F315</f>
        <v>0</v>
      </c>
      <c r="H319" s="775"/>
      <c r="M319" s="776"/>
      <c r="N319" s="777"/>
      <c r="O319" s="776"/>
      <c r="Q319" s="775"/>
    </row>
    <row r="320" spans="1:17" s="774" customFormat="1" ht="14.25">
      <c r="A320" s="764" t="s">
        <v>174</v>
      </c>
      <c r="B320" s="764" t="s">
        <v>176</v>
      </c>
      <c r="C320" s="764"/>
      <c r="D320" s="765"/>
      <c r="E320" s="764"/>
      <c r="F320" s="738">
        <f>+F308+F312+F316</f>
        <v>0</v>
      </c>
      <c r="H320" s="775"/>
      <c r="M320" s="776"/>
      <c r="N320" s="777"/>
      <c r="O320" s="776"/>
      <c r="Q320" s="775"/>
    </row>
    <row r="321" spans="1:17" s="774" customFormat="1" ht="14.25">
      <c r="A321" s="764" t="s">
        <v>174</v>
      </c>
      <c r="B321" s="764" t="s">
        <v>177</v>
      </c>
      <c r="C321" s="764"/>
      <c r="D321" s="765"/>
      <c r="E321" s="764"/>
      <c r="F321" s="738">
        <f>+F309+F313+F317</f>
        <v>0</v>
      </c>
      <c r="H321" s="775"/>
      <c r="M321" s="776"/>
      <c r="N321" s="777"/>
      <c r="O321" s="776"/>
      <c r="Q321" s="775"/>
    </row>
    <row r="322" spans="1:17" s="685" customFormat="1" ht="14.25">
      <c r="A322" s="756"/>
      <c r="B322" s="757"/>
      <c r="C322" s="758"/>
      <c r="D322" s="759"/>
      <c r="E322" s="760"/>
      <c r="F322" s="778"/>
      <c r="H322" s="686"/>
      <c r="M322" s="684"/>
      <c r="N322" s="683"/>
      <c r="O322" s="684"/>
      <c r="Q322" s="686"/>
    </row>
    <row r="323" spans="1:17" s="685" customFormat="1" ht="14.25">
      <c r="A323" s="750"/>
      <c r="B323" s="750" t="s">
        <v>797</v>
      </c>
      <c r="C323" s="750"/>
      <c r="D323" s="762">
        <f>D287</f>
        <v>10</v>
      </c>
      <c r="E323" s="750" t="s">
        <v>378</v>
      </c>
      <c r="F323" s="799">
        <f>F299+F318</f>
        <v>0</v>
      </c>
      <c r="H323" s="686"/>
      <c r="M323" s="684"/>
      <c r="N323" s="683"/>
      <c r="O323" s="684"/>
      <c r="Q323" s="686"/>
    </row>
    <row r="324" spans="1:17" s="774" customFormat="1" ht="14.25">
      <c r="A324" s="764" t="s">
        <v>174</v>
      </c>
      <c r="B324" s="764" t="s">
        <v>175</v>
      </c>
      <c r="C324" s="764"/>
      <c r="D324" s="765"/>
      <c r="E324" s="764"/>
      <c r="F324" s="738">
        <f>+F300+F319</f>
        <v>0</v>
      </c>
      <c r="H324" s="775"/>
      <c r="M324" s="776"/>
      <c r="N324" s="777"/>
      <c r="O324" s="776"/>
      <c r="Q324" s="775"/>
    </row>
    <row r="325" spans="1:17" s="774" customFormat="1" ht="14.25">
      <c r="A325" s="764" t="s">
        <v>174</v>
      </c>
      <c r="B325" s="764" t="s">
        <v>176</v>
      </c>
      <c r="C325" s="764"/>
      <c r="D325" s="765"/>
      <c r="E325" s="764"/>
      <c r="F325" s="738">
        <f>+F301+F320</f>
        <v>0</v>
      </c>
      <c r="H325" s="775"/>
      <c r="M325" s="776"/>
      <c r="N325" s="777"/>
      <c r="O325" s="776"/>
      <c r="Q325" s="775"/>
    </row>
    <row r="326" spans="1:17" s="774" customFormat="1" ht="14.25">
      <c r="A326" s="764" t="s">
        <v>174</v>
      </c>
      <c r="B326" s="764" t="s">
        <v>177</v>
      </c>
      <c r="C326" s="764"/>
      <c r="D326" s="765"/>
      <c r="E326" s="764"/>
      <c r="F326" s="738">
        <f>+F302+F321</f>
        <v>0</v>
      </c>
      <c r="H326" s="775"/>
      <c r="M326" s="776"/>
      <c r="N326" s="777"/>
      <c r="O326" s="776"/>
      <c r="Q326" s="775"/>
    </row>
    <row r="327" spans="1:17" s="685" customFormat="1" ht="14.25">
      <c r="A327" s="757"/>
      <c r="B327" s="757"/>
      <c r="C327" s="757"/>
      <c r="D327" s="773"/>
      <c r="E327" s="757"/>
      <c r="F327" s="761"/>
      <c r="H327" s="686"/>
      <c r="M327" s="684"/>
      <c r="N327" s="683"/>
      <c r="O327" s="684"/>
      <c r="Q327" s="686"/>
    </row>
    <row r="328" spans="1:17">
      <c r="A328" s="696" t="s">
        <v>822</v>
      </c>
      <c r="B328" s="698" t="s">
        <v>798</v>
      </c>
      <c r="C328" s="755"/>
      <c r="D328" s="699"/>
      <c r="F328" s="700"/>
      <c r="H328" s="685"/>
      <c r="I328" s="800"/>
      <c r="J328" s="800"/>
      <c r="K328" s="801"/>
      <c r="L328" s="800"/>
      <c r="M328" s="800"/>
      <c r="N328" s="800"/>
      <c r="O328" s="800"/>
      <c r="Q328" s="685"/>
    </row>
    <row r="329" spans="1:17">
      <c r="A329" s="696"/>
      <c r="B329" s="802"/>
      <c r="C329" s="755"/>
      <c r="D329" s="699"/>
      <c r="F329" s="700"/>
      <c r="H329" s="685"/>
      <c r="I329" s="800"/>
      <c r="J329" s="800"/>
      <c r="K329" s="800"/>
      <c r="L329" s="800"/>
      <c r="M329" s="800"/>
      <c r="N329" s="800"/>
      <c r="O329" s="800"/>
      <c r="Q329" s="685"/>
    </row>
    <row r="330" spans="1:17" ht="28.5">
      <c r="A330" s="785">
        <v>1</v>
      </c>
      <c r="B330" s="803" t="s">
        <v>799</v>
      </c>
      <c r="C330" s="804"/>
      <c r="D330" s="805"/>
      <c r="E330" s="805"/>
      <c r="F330" s="806"/>
      <c r="H330" s="685"/>
      <c r="I330" s="800"/>
      <c r="J330" s="800"/>
      <c r="K330" s="800"/>
      <c r="L330" s="800"/>
      <c r="M330" s="800"/>
      <c r="N330" s="800"/>
      <c r="O330" s="800"/>
      <c r="Q330" s="685"/>
    </row>
    <row r="331" spans="1:17" ht="42.75">
      <c r="A331" s="807"/>
      <c r="B331" s="808" t="s">
        <v>800</v>
      </c>
      <c r="C331" s="809" t="s">
        <v>10</v>
      </c>
      <c r="D331" s="705">
        <f>SUM(D332:D334)</f>
        <v>2346.1000000000004</v>
      </c>
      <c r="E331" s="767"/>
      <c r="F331" s="768"/>
      <c r="H331" s="685"/>
      <c r="M331" s="685"/>
      <c r="N331" s="685"/>
      <c r="O331" s="685"/>
      <c r="Q331" s="685"/>
    </row>
    <row r="332" spans="1:17">
      <c r="A332" s="708" t="s">
        <v>174</v>
      </c>
      <c r="B332" s="709" t="s">
        <v>175</v>
      </c>
      <c r="C332" s="710" t="s">
        <v>10</v>
      </c>
      <c r="D332" s="711">
        <v>13.2</v>
      </c>
      <c r="E332" s="810"/>
      <c r="F332" s="811">
        <f>+D332*E332</f>
        <v>0</v>
      </c>
      <c r="H332" s="685"/>
      <c r="M332" s="685"/>
      <c r="N332" s="685"/>
      <c r="O332" s="685"/>
      <c r="Q332" s="685"/>
    </row>
    <row r="333" spans="1:17">
      <c r="A333" s="708" t="s">
        <v>174</v>
      </c>
      <c r="B333" s="709" t="s">
        <v>176</v>
      </c>
      <c r="C333" s="710" t="s">
        <v>10</v>
      </c>
      <c r="D333" s="711">
        <f>990.6+346.3</f>
        <v>1336.9</v>
      </c>
      <c r="E333" s="810"/>
      <c r="F333" s="811">
        <f>+D333*E333</f>
        <v>0</v>
      </c>
      <c r="H333" s="685"/>
      <c r="M333" s="685"/>
      <c r="N333" s="685"/>
      <c r="O333" s="685"/>
      <c r="Q333" s="685"/>
    </row>
    <row r="334" spans="1:17">
      <c r="A334" s="720" t="s">
        <v>174</v>
      </c>
      <c r="B334" s="721" t="s">
        <v>177</v>
      </c>
      <c r="C334" s="722" t="s">
        <v>10</v>
      </c>
      <c r="D334" s="723">
        <f>984.2+11.8</f>
        <v>996</v>
      </c>
      <c r="E334" s="812"/>
      <c r="F334" s="813">
        <f>+D334*E334</f>
        <v>0</v>
      </c>
      <c r="H334" s="685"/>
      <c r="M334" s="685"/>
      <c r="N334" s="685"/>
      <c r="O334" s="685"/>
      <c r="Q334" s="685"/>
    </row>
    <row r="335" spans="1:17">
      <c r="A335" s="795"/>
      <c r="B335" s="789" t="s">
        <v>801</v>
      </c>
      <c r="C335" s="790"/>
      <c r="D335" s="791"/>
      <c r="E335" s="797"/>
      <c r="F335" s="793">
        <f>SUM(F331:F334)</f>
        <v>0</v>
      </c>
      <c r="H335" s="685"/>
      <c r="M335" s="685"/>
      <c r="N335" s="685"/>
      <c r="O335" s="685"/>
      <c r="Q335" s="685"/>
    </row>
    <row r="336" spans="1:17" s="774" customFormat="1" ht="14.25">
      <c r="A336" s="764" t="s">
        <v>174</v>
      </c>
      <c r="B336" s="764" t="s">
        <v>175</v>
      </c>
      <c r="C336" s="764"/>
      <c r="D336" s="765"/>
      <c r="E336" s="764"/>
      <c r="F336" s="738">
        <f>F332</f>
        <v>0</v>
      </c>
      <c r="H336" s="775"/>
      <c r="M336" s="776"/>
      <c r="N336" s="777"/>
      <c r="O336" s="776"/>
      <c r="Q336" s="775"/>
    </row>
    <row r="337" spans="1:17" s="774" customFormat="1" ht="14.25">
      <c r="A337" s="764" t="s">
        <v>174</v>
      </c>
      <c r="B337" s="764" t="s">
        <v>176</v>
      </c>
      <c r="C337" s="764"/>
      <c r="D337" s="765"/>
      <c r="E337" s="764"/>
      <c r="F337" s="738">
        <f>F333</f>
        <v>0</v>
      </c>
      <c r="H337" s="775"/>
      <c r="M337" s="776"/>
      <c r="N337" s="777"/>
      <c r="O337" s="776"/>
      <c r="Q337" s="775"/>
    </row>
    <row r="338" spans="1:17" s="774" customFormat="1" ht="14.25">
      <c r="A338" s="764" t="s">
        <v>174</v>
      </c>
      <c r="B338" s="764" t="s">
        <v>177</v>
      </c>
      <c r="C338" s="764"/>
      <c r="D338" s="765"/>
      <c r="E338" s="764"/>
      <c r="F338" s="738">
        <f>F334</f>
        <v>0</v>
      </c>
      <c r="H338" s="775"/>
      <c r="M338" s="776"/>
      <c r="N338" s="777"/>
      <c r="O338" s="776"/>
      <c r="Q338" s="775"/>
    </row>
    <row r="339" spans="1:17">
      <c r="A339" s="756"/>
      <c r="B339" s="757"/>
      <c r="C339" s="758"/>
      <c r="D339" s="759"/>
      <c r="E339" s="760"/>
      <c r="F339" s="761"/>
      <c r="H339" s="685"/>
      <c r="M339" s="685"/>
      <c r="N339" s="685"/>
      <c r="O339" s="685"/>
      <c r="Q339" s="685"/>
    </row>
    <row r="340" spans="1:17" ht="57">
      <c r="A340" s="785">
        <v>2</v>
      </c>
      <c r="B340" s="803" t="s">
        <v>802</v>
      </c>
      <c r="C340" s="804"/>
      <c r="D340" s="805"/>
      <c r="E340" s="805"/>
      <c r="F340" s="806"/>
      <c r="H340" s="685"/>
      <c r="M340" s="685"/>
      <c r="N340" s="685"/>
      <c r="O340" s="685"/>
      <c r="Q340" s="685"/>
    </row>
    <row r="341" spans="1:17" ht="71.25">
      <c r="A341" s="807"/>
      <c r="B341" s="808" t="s">
        <v>803</v>
      </c>
      <c r="C341" s="809" t="s">
        <v>10</v>
      </c>
      <c r="D341" s="705">
        <f>SUM(D342:D344)</f>
        <v>351.6</v>
      </c>
      <c r="E341" s="767"/>
      <c r="F341" s="768"/>
      <c r="H341" s="685"/>
      <c r="M341" s="685"/>
      <c r="N341" s="685"/>
      <c r="O341" s="685"/>
      <c r="Q341" s="685"/>
    </row>
    <row r="342" spans="1:17">
      <c r="A342" s="708" t="s">
        <v>174</v>
      </c>
      <c r="B342" s="709" t="s">
        <v>175</v>
      </c>
      <c r="C342" s="710" t="s">
        <v>10</v>
      </c>
      <c r="D342" s="711">
        <v>26.3</v>
      </c>
      <c r="E342" s="712"/>
      <c r="F342" s="713">
        <f>+D342*E342</f>
        <v>0</v>
      </c>
      <c r="H342" s="685"/>
      <c r="M342" s="685"/>
      <c r="N342" s="685"/>
      <c r="O342" s="685"/>
      <c r="Q342" s="685"/>
    </row>
    <row r="343" spans="1:17">
      <c r="A343" s="708" t="s">
        <v>174</v>
      </c>
      <c r="B343" s="709" t="s">
        <v>176</v>
      </c>
      <c r="C343" s="710" t="s">
        <v>10</v>
      </c>
      <c r="D343" s="711">
        <v>76</v>
      </c>
      <c r="E343" s="712"/>
      <c r="F343" s="713">
        <f>+D343*E343</f>
        <v>0</v>
      </c>
      <c r="H343" s="685"/>
      <c r="M343" s="685"/>
      <c r="N343" s="685"/>
      <c r="O343" s="685"/>
      <c r="Q343" s="685"/>
    </row>
    <row r="344" spans="1:17">
      <c r="A344" s="720" t="s">
        <v>174</v>
      </c>
      <c r="B344" s="721" t="s">
        <v>177</v>
      </c>
      <c r="C344" s="722" t="s">
        <v>10</v>
      </c>
      <c r="D344" s="723">
        <v>249.3</v>
      </c>
      <c r="E344" s="724"/>
      <c r="F344" s="725">
        <f>+D344*E344</f>
        <v>0</v>
      </c>
      <c r="H344" s="685"/>
      <c r="M344" s="685"/>
      <c r="N344" s="685"/>
      <c r="O344" s="685"/>
      <c r="Q344" s="685"/>
    </row>
    <row r="345" spans="1:17">
      <c r="A345" s="795"/>
      <c r="B345" s="789" t="s">
        <v>801</v>
      </c>
      <c r="C345" s="790"/>
      <c r="D345" s="791"/>
      <c r="E345" s="797"/>
      <c r="F345" s="793">
        <f>SUM(F341:F344)</f>
        <v>0</v>
      </c>
      <c r="H345" s="685"/>
      <c r="M345" s="685"/>
      <c r="N345" s="685"/>
      <c r="O345" s="685"/>
      <c r="Q345" s="685"/>
    </row>
    <row r="346" spans="1:17" s="774" customFormat="1" ht="14.25">
      <c r="A346" s="764" t="s">
        <v>174</v>
      </c>
      <c r="B346" s="764" t="s">
        <v>175</v>
      </c>
      <c r="C346" s="764"/>
      <c r="D346" s="765"/>
      <c r="E346" s="764"/>
      <c r="F346" s="738">
        <f>F342</f>
        <v>0</v>
      </c>
      <c r="H346" s="775"/>
      <c r="M346" s="776"/>
      <c r="N346" s="777"/>
      <c r="O346" s="776"/>
      <c r="Q346" s="775"/>
    </row>
    <row r="347" spans="1:17" s="774" customFormat="1" ht="14.25">
      <c r="A347" s="764" t="s">
        <v>174</v>
      </c>
      <c r="B347" s="764" t="s">
        <v>176</v>
      </c>
      <c r="C347" s="764"/>
      <c r="D347" s="765"/>
      <c r="E347" s="764"/>
      <c r="F347" s="738">
        <f>F343</f>
        <v>0</v>
      </c>
      <c r="H347" s="775"/>
      <c r="M347" s="776"/>
      <c r="N347" s="777"/>
      <c r="O347" s="776"/>
      <c r="Q347" s="775"/>
    </row>
    <row r="348" spans="1:17" s="774" customFormat="1" ht="14.25">
      <c r="A348" s="764" t="s">
        <v>174</v>
      </c>
      <c r="B348" s="764" t="s">
        <v>177</v>
      </c>
      <c r="C348" s="764"/>
      <c r="D348" s="765"/>
      <c r="E348" s="764"/>
      <c r="F348" s="738">
        <f>F344</f>
        <v>0</v>
      </c>
      <c r="H348" s="775"/>
      <c r="M348" s="776"/>
      <c r="N348" s="777"/>
      <c r="O348" s="776"/>
      <c r="Q348" s="775"/>
    </row>
    <row r="349" spans="1:17">
      <c r="A349" s="696"/>
      <c r="B349" s="698"/>
      <c r="C349" s="814"/>
      <c r="D349" s="815"/>
      <c r="F349" s="748"/>
    </row>
    <row r="350" spans="1:17">
      <c r="A350" s="816"/>
      <c r="B350" s="750" t="s">
        <v>804</v>
      </c>
      <c r="C350" s="817"/>
      <c r="D350" s="818"/>
      <c r="E350" s="819"/>
      <c r="F350" s="820">
        <f>F335+F345</f>
        <v>0</v>
      </c>
    </row>
    <row r="351" spans="1:17" s="774" customFormat="1" ht="14.25">
      <c r="A351" s="764" t="s">
        <v>174</v>
      </c>
      <c r="B351" s="764" t="s">
        <v>175</v>
      </c>
      <c r="C351" s="764"/>
      <c r="D351" s="765"/>
      <c r="E351" s="764"/>
      <c r="F351" s="821">
        <f>F336+F346</f>
        <v>0</v>
      </c>
      <c r="H351" s="775"/>
      <c r="M351" s="776"/>
      <c r="N351" s="777"/>
      <c r="O351" s="776"/>
      <c r="Q351" s="775"/>
    </row>
    <row r="352" spans="1:17" s="774" customFormat="1" ht="14.25">
      <c r="A352" s="764" t="s">
        <v>174</v>
      </c>
      <c r="B352" s="764" t="s">
        <v>176</v>
      </c>
      <c r="C352" s="764"/>
      <c r="D352" s="765"/>
      <c r="E352" s="764"/>
      <c r="F352" s="821">
        <f>F337+F347</f>
        <v>0</v>
      </c>
      <c r="H352" s="775"/>
      <c r="M352" s="776"/>
      <c r="N352" s="777"/>
      <c r="O352" s="776"/>
      <c r="Q352" s="775"/>
    </row>
    <row r="353" spans="1:17" s="774" customFormat="1" ht="14.25">
      <c r="A353" s="764" t="s">
        <v>174</v>
      </c>
      <c r="B353" s="764" t="s">
        <v>177</v>
      </c>
      <c r="C353" s="764"/>
      <c r="D353" s="765"/>
      <c r="E353" s="764"/>
      <c r="F353" s="821">
        <f>F338+F348</f>
        <v>0</v>
      </c>
      <c r="H353" s="775"/>
      <c r="M353" s="776"/>
      <c r="N353" s="777"/>
      <c r="O353" s="776"/>
      <c r="Q353" s="775"/>
    </row>
    <row r="354" spans="1:17">
      <c r="F354" s="822"/>
    </row>
    <row r="355" spans="1:17">
      <c r="A355" s="816"/>
      <c r="B355" s="750" t="s">
        <v>805</v>
      </c>
      <c r="C355" s="817"/>
      <c r="D355" s="818"/>
      <c r="E355" s="819"/>
      <c r="F355" s="820">
        <f>F160</f>
        <v>0</v>
      </c>
    </row>
    <row r="356" spans="1:17">
      <c r="A356" s="816"/>
      <c r="B356" s="750" t="s">
        <v>806</v>
      </c>
      <c r="C356" s="817"/>
      <c r="D356" s="818"/>
      <c r="E356" s="819"/>
      <c r="F356" s="820">
        <f>F273</f>
        <v>0</v>
      </c>
    </row>
    <row r="357" spans="1:17">
      <c r="A357" s="816"/>
      <c r="B357" s="750" t="s">
        <v>807</v>
      </c>
      <c r="C357" s="817"/>
      <c r="D357" s="818"/>
      <c r="E357" s="819"/>
      <c r="F357" s="820">
        <f>F323</f>
        <v>0</v>
      </c>
    </row>
    <row r="358" spans="1:17">
      <c r="A358" s="816"/>
      <c r="B358" s="750" t="s">
        <v>808</v>
      </c>
      <c r="C358" s="817"/>
      <c r="D358" s="818"/>
      <c r="E358" s="819"/>
      <c r="F358" s="820">
        <f>F350</f>
        <v>0</v>
      </c>
    </row>
    <row r="359" spans="1:17">
      <c r="A359" s="816"/>
      <c r="B359" s="750" t="s">
        <v>809</v>
      </c>
      <c r="C359" s="817"/>
      <c r="D359" s="818"/>
      <c r="E359" s="819"/>
      <c r="F359" s="820">
        <f>SUM(F355:F358)</f>
        <v>0</v>
      </c>
    </row>
  </sheetData>
  <sheetProtection algorithmName="SHA-512" hashValue="sAOH3eAQQbMpld5rcUFDvkni4T/lNXtPYkYRpgKviSbBc3Z28dIjJCILKOptAU0jQmnVi1RZY6cLQGMwQlO+GA==" saltValue="iTVU+j9eQ6f43rXO/WBBzg==" spinCount="100000" sheet="1" objects="1" scenarios="1" selectLockedCells="1"/>
  <mergeCells count="34">
    <mergeCell ref="B119:D119"/>
    <mergeCell ref="B45:D45"/>
    <mergeCell ref="B46:D46"/>
    <mergeCell ref="B47:D47"/>
    <mergeCell ref="B80:D80"/>
    <mergeCell ref="B81:D81"/>
    <mergeCell ref="B82:D82"/>
    <mergeCell ref="B83:D83"/>
    <mergeCell ref="B85:D85"/>
    <mergeCell ref="B116:D116"/>
    <mergeCell ref="B117:D117"/>
    <mergeCell ref="B118:D118"/>
    <mergeCell ref="B210:E210"/>
    <mergeCell ref="B121:D121"/>
    <mergeCell ref="B155:D155"/>
    <mergeCell ref="B156:D156"/>
    <mergeCell ref="B157:D157"/>
    <mergeCell ref="B158:D158"/>
    <mergeCell ref="B161:D161"/>
    <mergeCell ref="B162:D162"/>
    <mergeCell ref="B163:D163"/>
    <mergeCell ref="B192:D192"/>
    <mergeCell ref="B193:D193"/>
    <mergeCell ref="B194:D194"/>
    <mergeCell ref="B263:D263"/>
    <mergeCell ref="B264:D264"/>
    <mergeCell ref="B265:D265"/>
    <mergeCell ref="B266:D266"/>
    <mergeCell ref="B211:D211"/>
    <mergeCell ref="B212:D212"/>
    <mergeCell ref="B213:D213"/>
    <mergeCell ref="B245:D245"/>
    <mergeCell ref="B246:D246"/>
    <mergeCell ref="B247:D247"/>
  </mergeCell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
  <sheetViews>
    <sheetView showZeros="0" zoomScale="70" zoomScaleNormal="70" zoomScaleSheetLayoutView="70" zoomScalePageLayoutView="85" workbookViewId="0">
      <selection activeCell="E43" sqref="E43:I43"/>
    </sheetView>
  </sheetViews>
  <sheetFormatPr defaultColWidth="9" defaultRowHeight="14.25"/>
  <cols>
    <col min="1" max="1" width="11.125" style="1" customWidth="1"/>
    <col min="2" max="2" width="40.75" style="2" customWidth="1"/>
    <col min="3" max="3" width="6" style="5" customWidth="1"/>
    <col min="4" max="4" width="22.375" style="6" customWidth="1"/>
    <col min="5" max="5" width="12.25" style="7" customWidth="1"/>
    <col min="6" max="6" width="12.25" style="8" customWidth="1"/>
    <col min="7" max="7" width="12.25" style="9" customWidth="1"/>
    <col min="8" max="8" width="12.25" style="412" customWidth="1"/>
    <col min="9" max="9" width="12.25" style="419" customWidth="1"/>
    <col min="10" max="10" width="10.125" style="3" customWidth="1"/>
    <col min="11" max="16384" width="9" style="3"/>
  </cols>
  <sheetData>
    <row r="1" spans="1:9" s="366" customFormat="1" ht="12.75">
      <c r="A1" s="363"/>
      <c r="B1" s="364"/>
      <c r="C1" s="364"/>
      <c r="D1" s="365"/>
    </row>
    <row r="2" spans="1:9" s="366" customFormat="1" ht="12.75">
      <c r="A2" s="367" t="s">
        <v>513</v>
      </c>
      <c r="B2" s="368" t="s">
        <v>514</v>
      </c>
      <c r="C2" s="369" t="s">
        <v>647</v>
      </c>
      <c r="D2" s="369"/>
    </row>
    <row r="3" spans="1:9" s="366" customFormat="1" ht="12.75">
      <c r="A3" s="367" t="s">
        <v>515</v>
      </c>
      <c r="B3" s="368" t="s">
        <v>516</v>
      </c>
      <c r="C3" s="369" t="s">
        <v>648</v>
      </c>
      <c r="D3" s="370"/>
    </row>
    <row r="4" spans="1:9" s="366" customFormat="1" ht="12.75">
      <c r="A4" s="367" t="s">
        <v>517</v>
      </c>
      <c r="B4" s="368" t="s">
        <v>518</v>
      </c>
      <c r="C4" s="369" t="s">
        <v>649</v>
      </c>
      <c r="D4" s="370"/>
    </row>
    <row r="5" spans="1:9" s="366" customFormat="1" ht="12.75">
      <c r="A5" s="363"/>
      <c r="B5" s="364"/>
      <c r="C5" s="364"/>
      <c r="D5" s="365"/>
    </row>
    <row r="6" spans="1:9">
      <c r="A6" s="248"/>
      <c r="B6" s="249"/>
      <c r="C6" s="250"/>
      <c r="D6" s="251"/>
      <c r="E6" s="279"/>
      <c r="F6" s="26"/>
      <c r="G6" s="27"/>
      <c r="H6" s="408"/>
      <c r="I6" s="414"/>
    </row>
    <row r="7" spans="1:9">
      <c r="A7" s="248"/>
      <c r="B7" s="253" t="s">
        <v>28</v>
      </c>
      <c r="C7" s="255"/>
      <c r="D7" s="256"/>
      <c r="E7" s="54"/>
      <c r="H7" s="409"/>
      <c r="I7" s="415"/>
    </row>
    <row r="8" spans="1:9">
      <c r="A8" s="248"/>
      <c r="B8" s="249" t="s">
        <v>29</v>
      </c>
      <c r="C8" s="255"/>
      <c r="D8" s="256"/>
      <c r="E8" s="54"/>
      <c r="H8" s="409"/>
      <c r="I8" s="415"/>
    </row>
    <row r="9" spans="1:9">
      <c r="A9" s="248"/>
      <c r="B9" s="253"/>
      <c r="C9" s="254"/>
      <c r="D9" s="256"/>
      <c r="E9" s="54"/>
      <c r="H9" s="409"/>
      <c r="I9" s="415"/>
    </row>
    <row r="10" spans="1:9">
      <c r="A10" s="248"/>
      <c r="B10" s="253" t="s">
        <v>26</v>
      </c>
      <c r="C10" s="254"/>
      <c r="D10" s="256"/>
      <c r="E10" s="54"/>
      <c r="H10" s="409"/>
      <c r="I10" s="415"/>
    </row>
    <row r="11" spans="1:9" ht="28.5">
      <c r="A11" s="248"/>
      <c r="B11" s="257" t="s">
        <v>27</v>
      </c>
      <c r="C11" s="258"/>
      <c r="D11" s="256"/>
      <c r="E11" s="54"/>
      <c r="H11" s="409"/>
      <c r="I11" s="415"/>
    </row>
    <row r="12" spans="1:9">
      <c r="A12" s="248"/>
      <c r="B12" s="257"/>
      <c r="C12" s="258"/>
      <c r="D12" s="256"/>
      <c r="E12" s="54"/>
      <c r="H12" s="409"/>
      <c r="I12" s="415"/>
    </row>
    <row r="13" spans="1:9">
      <c r="A13" s="248"/>
      <c r="B13" s="253" t="s">
        <v>0</v>
      </c>
      <c r="C13" s="254"/>
      <c r="D13" s="256"/>
      <c r="E13" s="54"/>
      <c r="H13" s="409"/>
      <c r="I13" s="415"/>
    </row>
    <row r="14" spans="1:9">
      <c r="A14" s="248"/>
      <c r="B14" s="249" t="s">
        <v>684</v>
      </c>
      <c r="C14" s="255"/>
      <c r="D14" s="256"/>
      <c r="E14" s="54"/>
      <c r="H14" s="409"/>
      <c r="I14" s="415"/>
    </row>
    <row r="15" spans="1:9">
      <c r="A15" s="248"/>
      <c r="B15" s="407">
        <v>44249</v>
      </c>
      <c r="C15" s="254"/>
      <c r="D15" s="256"/>
      <c r="E15" s="54"/>
      <c r="H15" s="409"/>
      <c r="I15" s="415"/>
    </row>
    <row r="16" spans="1:9">
      <c r="A16" s="248"/>
      <c r="B16" s="249"/>
      <c r="C16" s="255"/>
      <c r="D16" s="256"/>
      <c r="E16" s="54"/>
      <c r="H16" s="409"/>
      <c r="I16" s="415"/>
    </row>
    <row r="17" spans="1:9" s="283" customFormat="1" ht="42.75">
      <c r="A17" s="248"/>
      <c r="B17" s="249"/>
      <c r="C17" s="255"/>
      <c r="D17" s="256" t="s">
        <v>167</v>
      </c>
      <c r="E17" s="280" t="s">
        <v>345</v>
      </c>
      <c r="F17" s="281" t="s">
        <v>33</v>
      </c>
      <c r="G17" s="282" t="s">
        <v>34</v>
      </c>
      <c r="H17" s="584" t="s">
        <v>685</v>
      </c>
      <c r="I17" s="585" t="s">
        <v>686</v>
      </c>
    </row>
    <row r="18" spans="1:9" s="200" customFormat="1">
      <c r="A18" s="196"/>
      <c r="B18" s="197"/>
      <c r="C18" s="263"/>
      <c r="D18" s="264"/>
      <c r="E18" s="489"/>
      <c r="F18" s="563"/>
      <c r="G18" s="567"/>
      <c r="H18" s="565"/>
      <c r="I18" s="416"/>
    </row>
    <row r="19" spans="1:9" s="200" customFormat="1">
      <c r="A19" s="201" t="s">
        <v>553</v>
      </c>
      <c r="B19" s="197" t="s">
        <v>554</v>
      </c>
      <c r="C19" s="263"/>
      <c r="D19" s="357">
        <f>'GO dela'!$D$19</f>
        <v>0</v>
      </c>
      <c r="E19" s="489"/>
      <c r="F19" s="563"/>
      <c r="G19" s="567"/>
      <c r="H19" s="565"/>
      <c r="I19" s="416"/>
    </row>
    <row r="20" spans="1:9" s="200" customFormat="1">
      <c r="A20" s="196"/>
      <c r="B20" s="486"/>
      <c r="C20" s="503"/>
      <c r="D20" s="264"/>
      <c r="E20" s="489"/>
      <c r="F20" s="563"/>
      <c r="G20" s="567"/>
      <c r="H20" s="565"/>
      <c r="I20" s="416"/>
    </row>
    <row r="21" spans="1:9" s="200" customFormat="1">
      <c r="A21" s="201"/>
      <c r="B21" s="486" t="s">
        <v>217</v>
      </c>
      <c r="C21" s="503"/>
      <c r="D21" s="264"/>
      <c r="E21" s="489"/>
      <c r="F21" s="563"/>
      <c r="G21" s="567"/>
      <c r="H21" s="565"/>
      <c r="I21" s="416"/>
    </row>
    <row r="22" spans="1:9" s="487" customFormat="1">
      <c r="A22" s="201" t="s">
        <v>30</v>
      </c>
      <c r="B22" s="486" t="s">
        <v>58</v>
      </c>
      <c r="C22" s="503"/>
      <c r="D22" s="505">
        <f>E22+F22+G22</f>
        <v>0</v>
      </c>
      <c r="E22" s="491">
        <f>'GO dela'!$F$52</f>
        <v>0</v>
      </c>
      <c r="F22" s="500">
        <f>'GO dela'!$H$52</f>
        <v>0</v>
      </c>
      <c r="G22" s="501">
        <f>'GO dela'!$J$52</f>
        <v>0</v>
      </c>
      <c r="H22" s="566">
        <f>'GO dela'!L52</f>
        <v>0</v>
      </c>
      <c r="I22" s="415">
        <f>'GO dela'!N52</f>
        <v>0</v>
      </c>
    </row>
    <row r="23" spans="1:9" s="487" customFormat="1">
      <c r="A23" s="488"/>
      <c r="B23" s="486"/>
      <c r="C23" s="503"/>
      <c r="D23" s="505"/>
      <c r="E23" s="491"/>
      <c r="F23" s="500"/>
      <c r="G23" s="501"/>
      <c r="H23" s="424"/>
      <c r="I23" s="415"/>
    </row>
    <row r="24" spans="1:9" s="487" customFormat="1">
      <c r="A24" s="201" t="s">
        <v>59</v>
      </c>
      <c r="B24" s="486" t="s">
        <v>107</v>
      </c>
      <c r="C24" s="503"/>
      <c r="D24" s="505">
        <f>E24+F24+G24+H24</f>
        <v>0</v>
      </c>
      <c r="E24" s="491">
        <f>'GO dela'!$F$83</f>
        <v>0</v>
      </c>
      <c r="F24" s="500">
        <f>'GO dela'!$H$83</f>
        <v>0</v>
      </c>
      <c r="G24" s="501">
        <f>'GO dela'!$J$83</f>
        <v>0</v>
      </c>
      <c r="H24" s="566">
        <f>'GO dela'!L83</f>
        <v>0</v>
      </c>
      <c r="I24" s="415"/>
    </row>
    <row r="25" spans="1:9" s="487" customFormat="1">
      <c r="A25" s="488"/>
      <c r="B25" s="486"/>
      <c r="C25" s="503"/>
      <c r="D25" s="505"/>
      <c r="E25" s="491"/>
      <c r="F25" s="500"/>
      <c r="G25" s="501"/>
      <c r="H25" s="566"/>
      <c r="I25" s="415"/>
    </row>
    <row r="26" spans="1:9" s="487" customFormat="1">
      <c r="A26" s="201" t="s">
        <v>62</v>
      </c>
      <c r="B26" s="486" t="s">
        <v>1</v>
      </c>
      <c r="C26" s="503"/>
      <c r="D26" s="505">
        <f>E26+F26+G26</f>
        <v>0</v>
      </c>
      <c r="E26" s="491">
        <f>'GO dela'!$F$152</f>
        <v>0</v>
      </c>
      <c r="F26" s="500">
        <f>'GO dela'!$H$152</f>
        <v>0</v>
      </c>
      <c r="G26" s="501">
        <f>'GO dela'!$J$152</f>
        <v>0</v>
      </c>
      <c r="H26" s="566"/>
      <c r="I26" s="415"/>
    </row>
    <row r="27" spans="1:9" s="487" customFormat="1">
      <c r="A27" s="488"/>
      <c r="B27" s="486"/>
      <c r="C27" s="503"/>
      <c r="D27" s="505"/>
      <c r="E27" s="491"/>
      <c r="F27" s="500"/>
      <c r="G27" s="501"/>
      <c r="H27" s="424"/>
      <c r="I27" s="415"/>
    </row>
    <row r="28" spans="1:9" s="487" customFormat="1">
      <c r="A28" s="201" t="s">
        <v>153</v>
      </c>
      <c r="B28" s="486" t="s">
        <v>61</v>
      </c>
      <c r="C28" s="503"/>
      <c r="D28" s="505">
        <f>E28+F28+G28+H28</f>
        <v>0</v>
      </c>
      <c r="E28" s="491">
        <f>'GO dela'!$F$176</f>
        <v>0</v>
      </c>
      <c r="F28" s="500">
        <f>'GO dela'!$H$176</f>
        <v>0</v>
      </c>
      <c r="G28" s="501">
        <f>'GO dela'!$J$176</f>
        <v>0</v>
      </c>
      <c r="H28" s="409">
        <f>'GO dela'!L176</f>
        <v>0</v>
      </c>
      <c r="I28" s="415"/>
    </row>
    <row r="29" spans="1:9" s="487" customFormat="1">
      <c r="A29" s="488"/>
      <c r="B29" s="486"/>
      <c r="C29" s="503"/>
      <c r="D29" s="505"/>
      <c r="E29" s="491"/>
      <c r="F29" s="500"/>
      <c r="G29" s="501"/>
      <c r="H29" s="409"/>
      <c r="I29" s="415"/>
    </row>
    <row r="30" spans="1:9" s="487" customFormat="1">
      <c r="A30" s="201" t="s">
        <v>219</v>
      </c>
      <c r="B30" s="486" t="s">
        <v>641</v>
      </c>
      <c r="C30" s="503"/>
      <c r="D30" s="505">
        <f>E30+F30+G30</f>
        <v>0</v>
      </c>
      <c r="E30" s="562">
        <f>'GO dela'!$F$194</f>
        <v>0</v>
      </c>
      <c r="F30" s="564">
        <f>'GO dela'!$H$194</f>
        <v>0</v>
      </c>
      <c r="G30" s="501">
        <f>'GO dela'!$J$194</f>
        <v>0</v>
      </c>
      <c r="H30" s="409"/>
      <c r="I30" s="415"/>
    </row>
    <row r="31" spans="1:9" s="200" customFormat="1">
      <c r="A31" s="196"/>
      <c r="B31" s="208"/>
      <c r="C31" s="502"/>
      <c r="D31" s="284"/>
      <c r="E31" s="490"/>
      <c r="F31" s="498"/>
      <c r="G31" s="499"/>
      <c r="H31" s="410"/>
      <c r="I31" s="417"/>
    </row>
    <row r="32" spans="1:9" s="200" customFormat="1">
      <c r="A32" s="201" t="s">
        <v>220</v>
      </c>
      <c r="B32" s="486" t="s">
        <v>218</v>
      </c>
      <c r="C32" s="502"/>
      <c r="D32" s="505">
        <f>E32+F32+G32+I32</f>
        <v>0</v>
      </c>
      <c r="E32" s="491">
        <f>'zasaditvena dela'!$G$139</f>
        <v>0</v>
      </c>
      <c r="F32" s="500">
        <f>'zasaditvena dela'!$H$139</f>
        <v>0</v>
      </c>
      <c r="G32" s="501">
        <f>'zasaditvena dela'!$I$139</f>
        <v>0</v>
      </c>
      <c r="H32" s="568"/>
      <c r="I32" s="415">
        <f>'zasaditvena dela'!K139</f>
        <v>0</v>
      </c>
    </row>
    <row r="33" spans="1:15" s="200" customFormat="1">
      <c r="A33" s="201"/>
      <c r="B33" s="486"/>
      <c r="C33" s="502"/>
      <c r="D33" s="505"/>
      <c r="E33" s="490"/>
      <c r="F33" s="498"/>
      <c r="G33" s="499"/>
      <c r="H33" s="410"/>
      <c r="I33" s="417"/>
    </row>
    <row r="34" spans="1:15" s="200" customFormat="1">
      <c r="A34" s="201" t="s">
        <v>225</v>
      </c>
      <c r="B34" s="486" t="s">
        <v>680</v>
      </c>
      <c r="C34" s="502"/>
      <c r="D34" s="505">
        <f>E34+F34+G34</f>
        <v>0</v>
      </c>
      <c r="E34" s="491">
        <f>'Urbana oprema'!$F$66</f>
        <v>0</v>
      </c>
      <c r="F34" s="500">
        <f>'Urbana oprema'!$G$66</f>
        <v>0</v>
      </c>
      <c r="G34" s="501">
        <f>'Urbana oprema'!$H$66</f>
        <v>0</v>
      </c>
      <c r="H34" s="409"/>
      <c r="I34" s="415"/>
    </row>
    <row r="35" spans="1:15" s="200" customFormat="1">
      <c r="A35" s="196"/>
      <c r="B35" s="208"/>
      <c r="C35" s="502"/>
      <c r="D35" s="284"/>
      <c r="E35" s="490"/>
      <c r="F35" s="498"/>
      <c r="G35" s="499"/>
      <c r="H35" s="410"/>
      <c r="I35" s="417"/>
    </row>
    <row r="36" spans="1:15" s="487" customFormat="1">
      <c r="A36" s="201" t="s">
        <v>226</v>
      </c>
      <c r="B36" s="486" t="s">
        <v>707</v>
      </c>
      <c r="C36" s="502"/>
      <c r="D36" s="505">
        <f>'rekap - VODOVOD'!F46</f>
        <v>0</v>
      </c>
      <c r="E36" s="490"/>
      <c r="F36" s="498"/>
      <c r="G36" s="499"/>
      <c r="H36" s="409">
        <f>'rekap - VODOVOD'!I41</f>
        <v>0</v>
      </c>
      <c r="I36" s="415">
        <f>'rekap - VODOVOD'!J41</f>
        <v>0</v>
      </c>
      <c r="O36" s="487" t="s">
        <v>215</v>
      </c>
    </row>
    <row r="37" spans="1:15" s="200" customFormat="1">
      <c r="A37" s="196"/>
      <c r="B37" s="486"/>
      <c r="C37" s="502"/>
      <c r="D37" s="284"/>
      <c r="E37" s="490"/>
      <c r="F37" s="498"/>
      <c r="G37" s="499"/>
      <c r="H37" s="410"/>
      <c r="I37" s="417"/>
    </row>
    <row r="38" spans="1:15" s="487" customFormat="1">
      <c r="A38" s="201" t="s">
        <v>227</v>
      </c>
      <c r="B38" s="486" t="s">
        <v>681</v>
      </c>
      <c r="C38" s="502"/>
      <c r="D38" s="505">
        <f>JR!J144</f>
        <v>0</v>
      </c>
      <c r="E38" s="490"/>
      <c r="F38" s="500"/>
      <c r="G38" s="501"/>
      <c r="H38" s="409">
        <f>JR!L144</f>
        <v>0</v>
      </c>
      <c r="I38" s="415">
        <f>JR!M144</f>
        <v>0</v>
      </c>
    </row>
    <row r="39" spans="1:15" s="200" customFormat="1">
      <c r="A39" s="196"/>
      <c r="B39" s="486"/>
      <c r="C39" s="503"/>
      <c r="D39" s="505"/>
      <c r="E39" s="491"/>
      <c r="F39" s="500"/>
      <c r="G39" s="501"/>
      <c r="H39" s="409" t="s">
        <v>215</v>
      </c>
      <c r="I39" s="415"/>
    </row>
    <row r="40" spans="1:15" s="200" customFormat="1">
      <c r="A40" s="201" t="s">
        <v>610</v>
      </c>
      <c r="B40" s="486" t="s">
        <v>682</v>
      </c>
      <c r="C40" s="502"/>
      <c r="D40" s="505">
        <f>kanalizacija!$H$33</f>
        <v>0</v>
      </c>
      <c r="E40" s="490"/>
      <c r="F40" s="500"/>
      <c r="G40" s="501"/>
      <c r="H40" s="410"/>
      <c r="I40" s="417"/>
    </row>
    <row r="41" spans="1:15" s="200" customFormat="1">
      <c r="A41" s="201"/>
      <c r="B41" s="486"/>
      <c r="C41" s="503"/>
      <c r="D41" s="505"/>
      <c r="E41" s="491"/>
      <c r="F41" s="500"/>
      <c r="G41" s="501"/>
      <c r="H41" s="409"/>
      <c r="I41" s="415"/>
    </row>
    <row r="42" spans="1:15" s="200" customFormat="1">
      <c r="B42" s="487"/>
      <c r="C42" s="502"/>
      <c r="D42" s="587"/>
      <c r="E42" s="588"/>
      <c r="F42" s="589"/>
      <c r="G42" s="590"/>
      <c r="H42" s="591"/>
      <c r="I42" s="592"/>
    </row>
    <row r="43" spans="1:15" s="487" customFormat="1">
      <c r="A43" s="201" t="s">
        <v>228</v>
      </c>
      <c r="B43" s="488" t="s">
        <v>811</v>
      </c>
      <c r="C43" s="502"/>
      <c r="D43" s="284">
        <f>D19+D22+D24+D26+D28+D30+D32+D34+D36+D38+D40</f>
        <v>0</v>
      </c>
      <c r="E43" s="490">
        <f>E22+E24+E26+E28+E30+E32+E34</f>
        <v>0</v>
      </c>
      <c r="F43" s="498">
        <f>F22+F24+F26+F28+F30+F32+F34</f>
        <v>0</v>
      </c>
      <c r="G43" s="499">
        <f>G22+G24+G26+G28+G30+G32+G34</f>
        <v>0</v>
      </c>
      <c r="H43" s="410">
        <f>SUM(H18:H41)</f>
        <v>0</v>
      </c>
      <c r="I43" s="417">
        <f>SUM(I18:I41)</f>
        <v>0</v>
      </c>
    </row>
    <row r="44" spans="1:15" s="200" customFormat="1">
      <c r="A44" s="488"/>
      <c r="B44" s="488"/>
      <c r="C44" s="502"/>
      <c r="D44" s="587"/>
      <c r="E44" s="588"/>
      <c r="F44" s="589"/>
      <c r="G44" s="590"/>
      <c r="H44" s="409"/>
      <c r="I44" s="415"/>
    </row>
    <row r="45" spans="1:15" s="487" customFormat="1">
      <c r="A45" s="201" t="s">
        <v>229</v>
      </c>
      <c r="B45" s="488" t="s">
        <v>221</v>
      </c>
      <c r="C45" s="502"/>
      <c r="D45" s="284">
        <f t="shared" ref="D45:I45" si="0">0.05*D43</f>
        <v>0</v>
      </c>
      <c r="E45" s="490">
        <f t="shared" si="0"/>
        <v>0</v>
      </c>
      <c r="F45" s="498">
        <f t="shared" si="0"/>
        <v>0</v>
      </c>
      <c r="G45" s="499">
        <f t="shared" si="0"/>
        <v>0</v>
      </c>
      <c r="H45" s="410">
        <f t="shared" si="0"/>
        <v>0</v>
      </c>
      <c r="I45" s="417">
        <f t="shared" si="0"/>
        <v>0</v>
      </c>
    </row>
    <row r="46" spans="1:15" s="200" customFormat="1">
      <c r="A46" s="488"/>
      <c r="B46" s="488"/>
      <c r="C46" s="502"/>
      <c r="D46" s="587"/>
      <c r="E46" s="588"/>
      <c r="F46" s="589"/>
      <c r="G46" s="590"/>
      <c r="H46" s="409"/>
      <c r="I46" s="415"/>
    </row>
    <row r="47" spans="1:15" s="487" customFormat="1">
      <c r="A47" s="201" t="s">
        <v>230</v>
      </c>
      <c r="B47" s="488" t="s">
        <v>222</v>
      </c>
      <c r="C47" s="502"/>
      <c r="D47" s="284">
        <f t="shared" ref="D47:G47" si="1">D43+D45</f>
        <v>0</v>
      </c>
      <c r="E47" s="490">
        <f t="shared" si="1"/>
        <v>0</v>
      </c>
      <c r="F47" s="498">
        <f t="shared" si="1"/>
        <v>0</v>
      </c>
      <c r="G47" s="499">
        <f t="shared" si="1"/>
        <v>0</v>
      </c>
      <c r="H47" s="410">
        <f>H43+H45</f>
        <v>0</v>
      </c>
      <c r="I47" s="417">
        <f>I43+I45</f>
        <v>0</v>
      </c>
    </row>
    <row r="48" spans="1:15" s="200" customFormat="1">
      <c r="A48" s="488"/>
      <c r="B48" s="488"/>
      <c r="C48" s="502"/>
      <c r="D48" s="587"/>
      <c r="E48" s="588"/>
      <c r="F48" s="589"/>
      <c r="G48" s="590"/>
      <c r="H48" s="409"/>
      <c r="I48" s="415"/>
      <c r="J48" s="200" t="s">
        <v>215</v>
      </c>
    </row>
    <row r="49" spans="1:9" s="504" customFormat="1">
      <c r="A49" s="201" t="s">
        <v>231</v>
      </c>
      <c r="B49" s="488" t="s">
        <v>223</v>
      </c>
      <c r="C49" s="439"/>
      <c r="D49" s="284">
        <f>0.22*D47</f>
        <v>0</v>
      </c>
      <c r="E49" s="490">
        <f t="shared" ref="E49:I49" si="2">0.22*E47</f>
        <v>0</v>
      </c>
      <c r="F49" s="498">
        <f t="shared" si="2"/>
        <v>0</v>
      </c>
      <c r="G49" s="499">
        <f t="shared" si="2"/>
        <v>0</v>
      </c>
      <c r="H49" s="410">
        <f t="shared" si="2"/>
        <v>0</v>
      </c>
      <c r="I49" s="417">
        <f t="shared" si="2"/>
        <v>0</v>
      </c>
    </row>
    <row r="50" spans="1:9" s="443" customFormat="1">
      <c r="A50" s="557"/>
      <c r="B50" s="557"/>
      <c r="C50" s="502"/>
      <c r="D50" s="593"/>
      <c r="E50" s="588"/>
      <c r="F50" s="589"/>
      <c r="G50" s="590"/>
      <c r="H50" s="409"/>
      <c r="I50" s="415"/>
    </row>
    <row r="51" spans="1:9" s="442" customFormat="1">
      <c r="A51" s="488"/>
      <c r="B51" s="488" t="s">
        <v>224</v>
      </c>
      <c r="C51" s="586"/>
      <c r="D51" s="594">
        <f t="shared" ref="D51:G51" si="3">D47+D49</f>
        <v>0</v>
      </c>
      <c r="E51" s="490">
        <f t="shared" si="3"/>
        <v>0</v>
      </c>
      <c r="F51" s="498">
        <f t="shared" si="3"/>
        <v>0</v>
      </c>
      <c r="G51" s="499">
        <f t="shared" si="3"/>
        <v>0</v>
      </c>
      <c r="H51" s="410">
        <f>H47+H49</f>
        <v>0</v>
      </c>
      <c r="I51" s="417">
        <f>I47+I49</f>
        <v>0</v>
      </c>
    </row>
    <row r="52" spans="1:9" s="406" customFormat="1" ht="76.5">
      <c r="B52" s="371" t="s">
        <v>519</v>
      </c>
      <c r="C52" s="371"/>
      <c r="D52" s="371"/>
    </row>
    <row r="53" spans="1:9" s="366" customFormat="1" ht="12.75">
      <c r="A53" s="372"/>
      <c r="B53" s="364"/>
      <c r="C53" s="373"/>
      <c r="D53" s="374"/>
    </row>
    <row r="54" spans="1:9" s="366" customFormat="1" ht="12.75">
      <c r="A54" s="823" t="s">
        <v>520</v>
      </c>
      <c r="B54" s="823"/>
      <c r="C54" s="824" t="s">
        <v>523</v>
      </c>
      <c r="D54" s="824"/>
    </row>
    <row r="55" spans="1:9" s="366" customFormat="1" ht="12.75">
      <c r="A55" s="823" t="s">
        <v>521</v>
      </c>
      <c r="B55" s="823"/>
      <c r="C55" s="824">
        <v>8721</v>
      </c>
      <c r="D55" s="824"/>
    </row>
    <row r="56" spans="1:9" s="366" customFormat="1" ht="12.75">
      <c r="A56" s="823" t="s">
        <v>522</v>
      </c>
      <c r="B56" s="823"/>
      <c r="C56" s="825" t="s">
        <v>245</v>
      </c>
      <c r="D56" s="825"/>
    </row>
    <row r="57" spans="1:9" s="405" customFormat="1">
      <c r="A57" s="95"/>
      <c r="B57" s="276"/>
      <c r="C57" s="277"/>
      <c r="D57" s="278"/>
      <c r="E57" s="402"/>
      <c r="F57" s="403"/>
      <c r="G57" s="404"/>
      <c r="H57" s="411"/>
      <c r="I57" s="418"/>
    </row>
    <row r="58" spans="1:9">
      <c r="A58" s="13"/>
    </row>
    <row r="59" spans="1:9">
      <c r="A59" s="13"/>
    </row>
    <row r="60" spans="1:9">
      <c r="A60" s="13"/>
    </row>
    <row r="61" spans="1:9">
      <c r="A61" s="13"/>
    </row>
    <row r="62" spans="1:9">
      <c r="A62" s="13"/>
    </row>
    <row r="63" spans="1:9">
      <c r="A63" s="13"/>
    </row>
    <row r="64" spans="1:9">
      <c r="A64" s="13"/>
    </row>
    <row r="65" spans="1:9">
      <c r="A65" s="13"/>
    </row>
    <row r="66" spans="1:9">
      <c r="A66" s="13"/>
    </row>
    <row r="67" spans="1:9">
      <c r="A67" s="13"/>
      <c r="D67" s="18"/>
    </row>
    <row r="68" spans="1:9">
      <c r="B68" s="4"/>
      <c r="C68" s="10"/>
      <c r="D68" s="14"/>
      <c r="E68" s="15"/>
      <c r="F68" s="16"/>
      <c r="G68" s="17"/>
      <c r="H68" s="413"/>
      <c r="I68" s="420"/>
    </row>
    <row r="69" spans="1:9">
      <c r="A69" s="13"/>
      <c r="B69" s="19"/>
      <c r="C69" s="20"/>
      <c r="D69" s="21"/>
    </row>
    <row r="70" spans="1:9">
      <c r="B70" s="4"/>
    </row>
    <row r="71" spans="1:9">
      <c r="A71" s="13"/>
    </row>
    <row r="72" spans="1:9">
      <c r="A72" s="13"/>
      <c r="B72" s="19"/>
      <c r="C72" s="20"/>
      <c r="D72" s="21"/>
    </row>
    <row r="73" spans="1:9">
      <c r="A73" s="13"/>
      <c r="B73" s="19"/>
      <c r="C73" s="20"/>
      <c r="D73" s="21"/>
    </row>
    <row r="74" spans="1:9">
      <c r="A74" s="13"/>
      <c r="B74" s="19"/>
      <c r="C74" s="20"/>
      <c r="D74" s="21"/>
    </row>
    <row r="75" spans="1:9">
      <c r="A75" s="13"/>
      <c r="B75" s="19"/>
      <c r="C75" s="20"/>
      <c r="D75" s="21"/>
    </row>
    <row r="76" spans="1:9">
      <c r="A76" s="13"/>
      <c r="B76" s="19"/>
      <c r="C76" s="20"/>
      <c r="D76" s="21"/>
    </row>
    <row r="77" spans="1:9">
      <c r="A77" s="13"/>
      <c r="B77" s="19"/>
      <c r="C77" s="20"/>
      <c r="D77" s="21"/>
    </row>
    <row r="78" spans="1:9">
      <c r="A78" s="13"/>
      <c r="B78" s="19"/>
      <c r="C78" s="20"/>
      <c r="D78" s="21"/>
    </row>
    <row r="79" spans="1:9">
      <c r="A79" s="13"/>
      <c r="B79" s="19"/>
      <c r="C79" s="20"/>
      <c r="D79" s="21"/>
    </row>
    <row r="80" spans="1:9">
      <c r="A80" s="13"/>
      <c r="B80" s="19"/>
      <c r="C80" s="20"/>
      <c r="D80" s="21"/>
    </row>
    <row r="81" spans="1:9">
      <c r="A81" s="13"/>
      <c r="B81" s="19"/>
      <c r="C81" s="20"/>
      <c r="D81" s="21"/>
    </row>
    <row r="82" spans="1:9">
      <c r="A82" s="13"/>
      <c r="C82" s="20"/>
      <c r="D82" s="21"/>
    </row>
    <row r="83" spans="1:9">
      <c r="A83" s="13"/>
      <c r="B83" s="19"/>
      <c r="C83" s="20"/>
      <c r="D83" s="21"/>
    </row>
    <row r="84" spans="1:9">
      <c r="A84" s="13"/>
      <c r="B84" s="19"/>
      <c r="C84" s="20"/>
      <c r="D84" s="21"/>
    </row>
    <row r="85" spans="1:9">
      <c r="A85" s="13"/>
      <c r="B85" s="19"/>
      <c r="C85" s="20"/>
      <c r="D85" s="21"/>
    </row>
    <row r="86" spans="1:9">
      <c r="A86" s="13"/>
      <c r="B86" s="19"/>
      <c r="C86" s="20"/>
      <c r="D86" s="21"/>
    </row>
    <row r="87" spans="1:9">
      <c r="A87" s="13"/>
      <c r="B87" s="19"/>
      <c r="C87" s="20"/>
      <c r="D87" s="21"/>
    </row>
    <row r="88" spans="1:9">
      <c r="A88" s="13"/>
      <c r="B88" s="19"/>
      <c r="C88" s="20"/>
      <c r="D88" s="21"/>
    </row>
    <row r="89" spans="1:9">
      <c r="A89" s="13"/>
      <c r="B89" s="19"/>
      <c r="C89" s="20"/>
      <c r="D89" s="21"/>
    </row>
    <row r="90" spans="1:9" s="25" customFormat="1">
      <c r="A90" s="1"/>
      <c r="B90" s="22"/>
      <c r="C90" s="23"/>
      <c r="D90" s="24"/>
      <c r="E90" s="15"/>
      <c r="F90" s="16"/>
      <c r="G90" s="17"/>
      <c r="H90" s="413"/>
      <c r="I90" s="420"/>
    </row>
    <row r="91" spans="1:9">
      <c r="A91" s="13"/>
      <c r="B91" s="19"/>
      <c r="C91" s="20"/>
      <c r="D91" s="21"/>
    </row>
    <row r="92" spans="1:9">
      <c r="B92" s="4"/>
    </row>
    <row r="93" spans="1:9">
      <c r="A93" s="13"/>
    </row>
    <row r="94" spans="1:9">
      <c r="A94" s="13"/>
    </row>
    <row r="95" spans="1:9">
      <c r="A95" s="13"/>
    </row>
    <row r="96" spans="1:9">
      <c r="A96" s="13"/>
    </row>
    <row r="97" spans="1:4">
      <c r="A97" s="13"/>
    </row>
    <row r="98" spans="1:4">
      <c r="A98" s="13"/>
    </row>
    <row r="99" spans="1:4">
      <c r="A99" s="13"/>
    </row>
    <row r="100" spans="1:4">
      <c r="A100" s="13"/>
    </row>
    <row r="101" spans="1:4">
      <c r="A101" s="13"/>
    </row>
    <row r="102" spans="1:4">
      <c r="A102" s="13"/>
    </row>
    <row r="103" spans="1:4">
      <c r="A103" s="13"/>
    </row>
    <row r="104" spans="1:4">
      <c r="A104" s="13"/>
      <c r="B104" s="19"/>
      <c r="C104" s="20"/>
      <c r="D104" s="21"/>
    </row>
    <row r="105" spans="1:4">
      <c r="A105" s="13"/>
      <c r="B105" s="19"/>
      <c r="C105" s="20"/>
      <c r="D105" s="21"/>
    </row>
    <row r="106" spans="1:4">
      <c r="A106" s="13"/>
      <c r="B106" s="19"/>
      <c r="C106" s="20"/>
      <c r="D106" s="21"/>
    </row>
    <row r="107" spans="1:4">
      <c r="A107" s="13"/>
      <c r="B107" s="19"/>
      <c r="C107" s="20"/>
      <c r="D107" s="21"/>
    </row>
    <row r="108" spans="1:4">
      <c r="A108" s="13"/>
    </row>
    <row r="109" spans="1:4">
      <c r="A109" s="13"/>
    </row>
    <row r="110" spans="1:4">
      <c r="A110" s="13"/>
    </row>
    <row r="111" spans="1:4">
      <c r="A111" s="13"/>
    </row>
    <row r="112" spans="1:4">
      <c r="A112" s="13"/>
    </row>
    <row r="113" spans="1:4">
      <c r="A113" s="13"/>
    </row>
    <row r="114" spans="1:4">
      <c r="A114" s="13"/>
    </row>
    <row r="115" spans="1:4">
      <c r="A115" s="13"/>
    </row>
    <row r="116" spans="1:4">
      <c r="A116" s="13"/>
    </row>
    <row r="117" spans="1:4">
      <c r="A117" s="13"/>
    </row>
    <row r="118" spans="1:4">
      <c r="A118" s="13"/>
      <c r="B118" s="19"/>
      <c r="C118" s="20"/>
      <c r="D118" s="21"/>
    </row>
    <row r="119" spans="1:4">
      <c r="A119" s="13"/>
    </row>
    <row r="120" spans="1:4">
      <c r="A120" s="13"/>
    </row>
    <row r="121" spans="1:4">
      <c r="A121" s="13"/>
    </row>
    <row r="122" spans="1:4">
      <c r="A122" s="13"/>
    </row>
    <row r="123" spans="1:4">
      <c r="A123" s="13"/>
    </row>
    <row r="124" spans="1:4">
      <c r="A124" s="13"/>
    </row>
    <row r="125" spans="1:4">
      <c r="A125" s="13"/>
    </row>
    <row r="126" spans="1:4">
      <c r="A126" s="13"/>
    </row>
    <row r="127" spans="1:4">
      <c r="A127" s="13"/>
      <c r="B127" s="19"/>
      <c r="C127" s="20"/>
      <c r="D127" s="21"/>
    </row>
    <row r="128" spans="1:4">
      <c r="A128" s="13"/>
    </row>
    <row r="129" spans="1:9">
      <c r="A129" s="13"/>
      <c r="B129" s="19"/>
      <c r="C129" s="20"/>
      <c r="D129" s="21"/>
    </row>
    <row r="130" spans="1:9">
      <c r="A130" s="13"/>
    </row>
    <row r="131" spans="1:9">
      <c r="A131" s="13"/>
    </row>
    <row r="132" spans="1:9">
      <c r="A132" s="13"/>
    </row>
    <row r="133" spans="1:9">
      <c r="A133" s="13"/>
    </row>
    <row r="134" spans="1:9">
      <c r="A134" s="13"/>
    </row>
    <row r="135" spans="1:9">
      <c r="A135" s="13"/>
      <c r="B135" s="19"/>
      <c r="C135" s="20"/>
      <c r="D135" s="21"/>
    </row>
    <row r="136" spans="1:9">
      <c r="A136" s="13"/>
    </row>
    <row r="137" spans="1:9">
      <c r="A137" s="13"/>
      <c r="D137" s="18"/>
    </row>
    <row r="138" spans="1:9">
      <c r="B138" s="4"/>
      <c r="C138" s="10"/>
      <c r="D138" s="14"/>
      <c r="E138" s="15"/>
      <c r="F138" s="16"/>
      <c r="G138" s="17"/>
      <c r="H138" s="413"/>
      <c r="I138" s="420"/>
    </row>
    <row r="139" spans="1:9">
      <c r="A139" s="13"/>
      <c r="B139" s="11"/>
      <c r="C139" s="12"/>
    </row>
    <row r="140" spans="1:9">
      <c r="B140" s="4"/>
    </row>
    <row r="141" spans="1:9">
      <c r="A141" s="13"/>
    </row>
    <row r="142" spans="1:9">
      <c r="A142" s="13"/>
    </row>
    <row r="143" spans="1:9">
      <c r="A143" s="13"/>
    </row>
    <row r="144" spans="1:9">
      <c r="A144" s="13"/>
    </row>
    <row r="145" spans="1:1">
      <c r="A145" s="13"/>
    </row>
    <row r="146" spans="1:1">
      <c r="A146" s="13"/>
    </row>
    <row r="147" spans="1:1">
      <c r="A147" s="13"/>
    </row>
    <row r="148" spans="1:1">
      <c r="A148" s="13"/>
    </row>
    <row r="149" spans="1:1">
      <c r="A149" s="13"/>
    </row>
    <row r="150" spans="1:1">
      <c r="A150" s="13"/>
    </row>
    <row r="151" spans="1:1">
      <c r="A151" s="13"/>
    </row>
    <row r="152" spans="1:1">
      <c r="A152" s="13"/>
    </row>
    <row r="153" spans="1:1">
      <c r="A153" s="13"/>
    </row>
    <row r="154" spans="1:1">
      <c r="A154" s="13"/>
    </row>
    <row r="155" spans="1:1">
      <c r="A155" s="13"/>
    </row>
    <row r="156" spans="1:1">
      <c r="A156" s="13"/>
    </row>
    <row r="157" spans="1:1">
      <c r="A157" s="13"/>
    </row>
    <row r="158" spans="1:1">
      <c r="A158" s="13"/>
    </row>
    <row r="159" spans="1:1">
      <c r="A159" s="13"/>
    </row>
    <row r="160" spans="1:1">
      <c r="A160" s="13"/>
    </row>
    <row r="161" spans="1:9">
      <c r="A161" s="13"/>
    </row>
    <row r="162" spans="1:9">
      <c r="A162" s="13"/>
      <c r="D162" s="18"/>
    </row>
    <row r="163" spans="1:9">
      <c r="B163" s="4"/>
      <c r="C163" s="10"/>
      <c r="D163" s="14"/>
      <c r="E163" s="15"/>
      <c r="F163" s="16"/>
      <c r="G163" s="17"/>
      <c r="H163" s="413"/>
      <c r="I163" s="420"/>
    </row>
    <row r="164" spans="1:9">
      <c r="A164" s="13"/>
    </row>
    <row r="165" spans="1:9">
      <c r="B165" s="4"/>
    </row>
    <row r="166" spans="1:9">
      <c r="A166" s="13"/>
    </row>
    <row r="167" spans="1:9">
      <c r="A167" s="13"/>
    </row>
    <row r="168" spans="1:9">
      <c r="A168" s="13"/>
    </row>
    <row r="169" spans="1:9">
      <c r="A169" s="13"/>
    </row>
    <row r="170" spans="1:9">
      <c r="A170" s="13"/>
    </row>
    <row r="171" spans="1:9">
      <c r="A171" s="13"/>
    </row>
    <row r="172" spans="1:9">
      <c r="A172" s="13"/>
    </row>
    <row r="173" spans="1:9">
      <c r="A173" s="13"/>
    </row>
    <row r="174" spans="1:9">
      <c r="A174" s="13"/>
    </row>
    <row r="175" spans="1:9">
      <c r="A175" s="13"/>
    </row>
    <row r="176" spans="1:9">
      <c r="A176" s="13"/>
    </row>
    <row r="177" spans="2:9">
      <c r="B177" s="4"/>
      <c r="C177" s="10"/>
      <c r="D177" s="14"/>
      <c r="E177" s="15"/>
      <c r="F177" s="16"/>
      <c r="G177" s="17"/>
      <c r="H177" s="413"/>
      <c r="I177" s="420"/>
    </row>
  </sheetData>
  <sheetProtection algorithmName="SHA-512" hashValue="28kUZnuy/AzZhgV0uN4d6FLAWYgruO4IahDgm4vPnNU8ftkvnVfZDS3K70vgVv++VDp297S0sBZ23rX1oTtpGw==" saltValue="mo81ci8i8clT0P+19IxYsg==" spinCount="100000" sheet="1" objects="1" scenarios="1" selectLockedCells="1"/>
  <mergeCells count="6">
    <mergeCell ref="A56:B56"/>
    <mergeCell ref="C56:D56"/>
    <mergeCell ref="A54:B54"/>
    <mergeCell ref="C54:D54"/>
    <mergeCell ref="A55:B55"/>
    <mergeCell ref="C55:D55"/>
  </mergeCells>
  <pageMargins left="0.98402777777777772" right="0.39374999999999999" top="0.9145833333333333" bottom="0.74791666666666667" header="0.41262254901960782" footer="0.51180555555555551"/>
  <pageSetup paperSize="9" scale="57" firstPageNumber="0" fitToHeight="0" orientation="portrait" r:id="rId1"/>
  <headerFooter alignWithMargins="0">
    <oddHeader>&amp;C&amp;"Segoe UI,Navadno"&amp;12Šolski kare - PZI&amp;RLUZ, d.d.</oddHeader>
    <oddFooter>&amp;R&amp;P/&amp;N</oddFooter>
  </headerFooter>
  <rowBreaks count="1" manualBreakCount="1">
    <brk id="9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showZeros="0" view="pageBreakPreview" zoomScale="70" zoomScaleNormal="85" zoomScaleSheetLayoutView="70" zoomScalePageLayoutView="85" workbookViewId="0">
      <selection activeCell="D31" sqref="D31"/>
    </sheetView>
  </sheetViews>
  <sheetFormatPr defaultColWidth="9" defaultRowHeight="14.25"/>
  <cols>
    <col min="1" max="1" width="11.125" style="675" customWidth="1"/>
    <col min="2" max="2" width="40.75" style="668" customWidth="1"/>
    <col min="3" max="3" width="6" style="669" customWidth="1"/>
    <col min="4" max="4" width="22.375" style="670" customWidth="1"/>
    <col min="5" max="9" width="12.25" style="632" customWidth="1"/>
    <col min="10" max="10" width="10.125" style="628" customWidth="1"/>
    <col min="11" max="16384" width="9" style="628"/>
  </cols>
  <sheetData>
    <row r="1" spans="1:9" s="618" customFormat="1" ht="12.75">
      <c r="A1" s="614"/>
      <c r="B1" s="615"/>
      <c r="C1" s="615"/>
      <c r="D1" s="616"/>
      <c r="E1" s="617"/>
      <c r="F1" s="617"/>
      <c r="G1" s="617"/>
      <c r="H1" s="617"/>
      <c r="I1" s="617"/>
    </row>
    <row r="2" spans="1:9" s="618" customFormat="1" ht="12.75">
      <c r="A2" s="619" t="s">
        <v>513</v>
      </c>
      <c r="B2" s="620" t="s">
        <v>514</v>
      </c>
      <c r="C2" s="621" t="s">
        <v>647</v>
      </c>
      <c r="D2" s="621"/>
      <c r="E2" s="617"/>
      <c r="F2" s="617"/>
      <c r="G2" s="617"/>
      <c r="H2" s="617"/>
      <c r="I2" s="617"/>
    </row>
    <row r="3" spans="1:9" s="618" customFormat="1" ht="12.75">
      <c r="A3" s="619" t="s">
        <v>515</v>
      </c>
      <c r="B3" s="620" t="s">
        <v>516</v>
      </c>
      <c r="C3" s="621" t="s">
        <v>648</v>
      </c>
      <c r="D3" s="622"/>
      <c r="E3" s="617"/>
      <c r="F3" s="617"/>
      <c r="G3" s="617"/>
      <c r="H3" s="617"/>
      <c r="I3" s="617"/>
    </row>
    <row r="4" spans="1:9" s="618" customFormat="1" ht="12.75">
      <c r="A4" s="619" t="s">
        <v>517</v>
      </c>
      <c r="B4" s="620" t="s">
        <v>518</v>
      </c>
      <c r="C4" s="621" t="s">
        <v>649</v>
      </c>
      <c r="D4" s="622"/>
      <c r="E4" s="617"/>
      <c r="F4" s="617"/>
      <c r="G4" s="617"/>
      <c r="H4" s="617"/>
      <c r="I4" s="617"/>
    </row>
    <row r="5" spans="1:9" s="618" customFormat="1" ht="12.75">
      <c r="A5" s="614"/>
      <c r="B5" s="615"/>
      <c r="C5" s="615"/>
      <c r="D5" s="616"/>
      <c r="E5" s="617"/>
      <c r="F5" s="617"/>
      <c r="G5" s="617"/>
      <c r="H5" s="617"/>
      <c r="I5" s="617"/>
    </row>
    <row r="6" spans="1:9">
      <c r="A6" s="623"/>
      <c r="B6" s="624"/>
      <c r="C6" s="625"/>
      <c r="D6" s="626"/>
      <c r="E6" s="627"/>
      <c r="F6" s="627"/>
      <c r="G6" s="627"/>
      <c r="H6" s="627"/>
      <c r="I6" s="627"/>
    </row>
    <row r="7" spans="1:9">
      <c r="A7" s="623"/>
      <c r="B7" s="629" t="s">
        <v>28</v>
      </c>
      <c r="C7" s="630"/>
      <c r="D7" s="631"/>
    </row>
    <row r="8" spans="1:9">
      <c r="A8" s="623"/>
      <c r="B8" s="624" t="s">
        <v>728</v>
      </c>
      <c r="C8" s="630"/>
      <c r="D8" s="631"/>
    </row>
    <row r="9" spans="1:9">
      <c r="A9" s="623"/>
      <c r="B9" s="629"/>
      <c r="C9" s="633"/>
      <c r="D9" s="631"/>
    </row>
    <row r="10" spans="1:9">
      <c r="A10" s="623"/>
      <c r="B10" s="629" t="s">
        <v>26</v>
      </c>
      <c r="C10" s="633"/>
      <c r="D10" s="631"/>
    </row>
    <row r="11" spans="1:9" ht="28.5">
      <c r="A11" s="623"/>
      <c r="B11" s="634" t="s">
        <v>27</v>
      </c>
      <c r="C11" s="635"/>
      <c r="D11" s="631"/>
    </row>
    <row r="12" spans="1:9">
      <c r="A12" s="623"/>
      <c r="B12" s="634"/>
      <c r="C12" s="635"/>
      <c r="D12" s="631"/>
    </row>
    <row r="13" spans="1:9">
      <c r="A13" s="623"/>
      <c r="B13" s="629" t="s">
        <v>0</v>
      </c>
      <c r="C13" s="633"/>
      <c r="D13" s="631"/>
    </row>
    <row r="14" spans="1:9">
      <c r="A14" s="623"/>
      <c r="B14" s="624" t="s">
        <v>729</v>
      </c>
      <c r="C14" s="630"/>
      <c r="D14" s="631"/>
    </row>
    <row r="15" spans="1:9">
      <c r="A15" s="623"/>
      <c r="B15" s="636">
        <v>44249</v>
      </c>
      <c r="C15" s="633"/>
      <c r="D15" s="631"/>
    </row>
    <row r="16" spans="1:9">
      <c r="A16" s="623"/>
      <c r="B16" s="624"/>
      <c r="C16" s="630"/>
      <c r="D16" s="631"/>
    </row>
    <row r="17" spans="1:9" s="639" customFormat="1">
      <c r="A17" s="623"/>
      <c r="B17" s="624"/>
      <c r="C17" s="630"/>
      <c r="D17" s="631" t="s">
        <v>167</v>
      </c>
      <c r="E17" s="637"/>
      <c r="F17" s="638"/>
      <c r="G17" s="637"/>
      <c r="H17" s="638"/>
      <c r="I17" s="638"/>
    </row>
    <row r="18" spans="1:9">
      <c r="A18" s="628"/>
      <c r="B18" s="628"/>
      <c r="C18" s="640"/>
      <c r="D18" s="641"/>
      <c r="E18" s="642"/>
      <c r="F18" s="642"/>
      <c r="G18" s="642"/>
      <c r="H18" s="642"/>
      <c r="I18" s="642"/>
    </row>
    <row r="19" spans="1:9">
      <c r="A19" s="643" t="s">
        <v>346</v>
      </c>
      <c r="B19" s="643" t="s">
        <v>823</v>
      </c>
      <c r="C19" s="640"/>
      <c r="D19" s="644">
        <f>'vzdrževanje-vegetacije'!$F$359</f>
        <v>0</v>
      </c>
      <c r="E19" s="645"/>
      <c r="F19" s="645"/>
      <c r="G19" s="645"/>
      <c r="H19" s="645"/>
      <c r="I19" s="645"/>
    </row>
    <row r="20" spans="1:9">
      <c r="A20" s="643"/>
      <c r="B20" s="643"/>
      <c r="C20" s="640"/>
      <c r="D20" s="641"/>
      <c r="E20" s="642"/>
      <c r="F20" s="642"/>
      <c r="G20" s="642"/>
    </row>
    <row r="21" spans="1:9" s="639" customFormat="1">
      <c r="A21" s="643" t="s">
        <v>824</v>
      </c>
      <c r="B21" s="643" t="s">
        <v>223</v>
      </c>
      <c r="C21" s="646"/>
      <c r="D21" s="644">
        <f>0.22*D19</f>
        <v>0</v>
      </c>
      <c r="E21" s="645"/>
      <c r="F21" s="645"/>
      <c r="G21" s="645"/>
      <c r="H21" s="645"/>
      <c r="I21" s="645"/>
    </row>
    <row r="22" spans="1:9" s="639" customFormat="1">
      <c r="A22" s="647"/>
      <c r="B22" s="647"/>
      <c r="C22" s="640"/>
      <c r="D22" s="648"/>
      <c r="E22" s="642"/>
      <c r="F22" s="642"/>
      <c r="G22" s="642"/>
      <c r="H22" s="632"/>
      <c r="I22" s="632"/>
    </row>
    <row r="23" spans="1:9" s="650" customFormat="1">
      <c r="A23" s="643"/>
      <c r="B23" s="643" t="s">
        <v>826</v>
      </c>
      <c r="C23" s="649"/>
      <c r="D23" s="644">
        <f>D19+D21</f>
        <v>0</v>
      </c>
      <c r="E23" s="645"/>
      <c r="F23" s="645"/>
      <c r="G23" s="645"/>
      <c r="H23" s="645"/>
      <c r="I23" s="645"/>
    </row>
    <row r="24" spans="1:9" s="618" customFormat="1" ht="12.75">
      <c r="A24" s="651"/>
      <c r="B24" s="615"/>
      <c r="C24" s="652"/>
      <c r="D24" s="653"/>
      <c r="E24" s="617"/>
      <c r="F24" s="617"/>
      <c r="G24" s="617"/>
      <c r="H24" s="617"/>
      <c r="I24" s="617"/>
    </row>
    <row r="25" spans="1:9" s="618" customFormat="1" ht="12.75">
      <c r="A25" s="826" t="s">
        <v>520</v>
      </c>
      <c r="B25" s="826"/>
      <c r="C25" s="827" t="s">
        <v>523</v>
      </c>
      <c r="D25" s="827"/>
      <c r="E25" s="617"/>
      <c r="F25" s="617"/>
      <c r="G25" s="617"/>
      <c r="H25" s="617"/>
      <c r="I25" s="617"/>
    </row>
    <row r="26" spans="1:9" s="618" customFormat="1" ht="12.75">
      <c r="A26" s="826" t="s">
        <v>521</v>
      </c>
      <c r="B26" s="826"/>
      <c r="C26" s="827">
        <v>8721</v>
      </c>
      <c r="D26" s="827"/>
      <c r="E26" s="617"/>
      <c r="F26" s="617"/>
      <c r="G26" s="617"/>
      <c r="H26" s="617"/>
      <c r="I26" s="617"/>
    </row>
    <row r="27" spans="1:9" s="618" customFormat="1" ht="12.75">
      <c r="A27" s="826" t="s">
        <v>522</v>
      </c>
      <c r="B27" s="826"/>
      <c r="C27" s="828" t="s">
        <v>245</v>
      </c>
      <c r="D27" s="828"/>
      <c r="E27" s="617"/>
      <c r="F27" s="617"/>
      <c r="G27" s="617"/>
      <c r="H27" s="617"/>
      <c r="I27" s="617"/>
    </row>
    <row r="28" spans="1:9" s="655" customFormat="1">
      <c r="A28" s="654"/>
      <c r="B28" s="624"/>
      <c r="C28" s="630"/>
      <c r="D28" s="631"/>
      <c r="E28" s="632"/>
      <c r="F28" s="632"/>
      <c r="G28" s="632"/>
      <c r="H28" s="632"/>
      <c r="I28" s="632"/>
    </row>
    <row r="29" spans="1:9">
      <c r="A29" s="654"/>
      <c r="B29" s="624"/>
      <c r="C29" s="630"/>
      <c r="D29" s="631"/>
    </row>
    <row r="30" spans="1:9">
      <c r="A30" s="654"/>
      <c r="B30" s="624"/>
      <c r="C30" s="630"/>
      <c r="D30" s="631"/>
    </row>
    <row r="31" spans="1:9">
      <c r="A31" s="654"/>
      <c r="B31" s="624"/>
      <c r="C31" s="630"/>
      <c r="D31" s="631"/>
    </row>
    <row r="32" spans="1:9">
      <c r="A32" s="654"/>
      <c r="B32" s="624"/>
      <c r="C32" s="630"/>
      <c r="D32" s="631"/>
    </row>
    <row r="33" spans="1:9">
      <c r="A33" s="654"/>
      <c r="B33" s="624"/>
      <c r="C33" s="630"/>
      <c r="D33" s="631"/>
    </row>
    <row r="34" spans="1:9">
      <c r="A34" s="654"/>
      <c r="B34" s="624"/>
      <c r="C34" s="630"/>
      <c r="D34" s="631"/>
    </row>
    <row r="35" spans="1:9">
      <c r="A35" s="654"/>
      <c r="B35" s="624"/>
      <c r="C35" s="630"/>
      <c r="D35" s="631"/>
    </row>
    <row r="36" spans="1:9">
      <c r="A36" s="654"/>
      <c r="B36" s="624"/>
      <c r="C36" s="630"/>
      <c r="D36" s="631"/>
    </row>
    <row r="37" spans="1:9">
      <c r="A37" s="654"/>
      <c r="B37" s="624"/>
      <c r="C37" s="630"/>
      <c r="D37" s="631"/>
    </row>
    <row r="38" spans="1:9">
      <c r="A38" s="654"/>
      <c r="B38" s="624"/>
      <c r="C38" s="630"/>
      <c r="D38" s="656"/>
    </row>
    <row r="39" spans="1:9">
      <c r="A39" s="623"/>
      <c r="B39" s="629"/>
      <c r="C39" s="633"/>
      <c r="D39" s="657"/>
      <c r="E39" s="645"/>
      <c r="F39" s="645"/>
      <c r="G39" s="645"/>
      <c r="H39" s="645"/>
      <c r="I39" s="645"/>
    </row>
    <row r="40" spans="1:9">
      <c r="A40" s="654"/>
      <c r="B40" s="634"/>
      <c r="C40" s="635"/>
      <c r="D40" s="658"/>
    </row>
    <row r="41" spans="1:9">
      <c r="A41" s="623"/>
      <c r="B41" s="629"/>
      <c r="C41" s="630"/>
      <c r="D41" s="631"/>
    </row>
    <row r="42" spans="1:9">
      <c r="A42" s="654"/>
      <c r="B42" s="624"/>
      <c r="C42" s="630"/>
      <c r="D42" s="631"/>
    </row>
    <row r="43" spans="1:9">
      <c r="A43" s="654"/>
      <c r="B43" s="634"/>
      <c r="C43" s="635"/>
      <c r="D43" s="658"/>
    </row>
    <row r="44" spans="1:9">
      <c r="A44" s="654"/>
      <c r="B44" s="634"/>
      <c r="C44" s="635"/>
      <c r="D44" s="658"/>
    </row>
    <row r="45" spans="1:9">
      <c r="A45" s="654"/>
      <c r="B45" s="634"/>
      <c r="C45" s="635"/>
      <c r="D45" s="658"/>
    </row>
    <row r="46" spans="1:9">
      <c r="A46" s="654"/>
      <c r="B46" s="634"/>
      <c r="C46" s="635"/>
      <c r="D46" s="658"/>
    </row>
    <row r="47" spans="1:9">
      <c r="A47" s="654"/>
      <c r="B47" s="634"/>
      <c r="C47" s="635"/>
      <c r="D47" s="658"/>
    </row>
    <row r="48" spans="1:9">
      <c r="A48" s="654"/>
      <c r="B48" s="634"/>
      <c r="C48" s="635"/>
      <c r="D48" s="658"/>
    </row>
    <row r="49" spans="1:9">
      <c r="A49" s="654"/>
      <c r="B49" s="634"/>
      <c r="C49" s="635"/>
      <c r="D49" s="658"/>
    </row>
    <row r="50" spans="1:9">
      <c r="A50" s="654"/>
      <c r="B50" s="634"/>
      <c r="C50" s="635"/>
      <c r="D50" s="658"/>
    </row>
    <row r="51" spans="1:9">
      <c r="A51" s="654"/>
      <c r="B51" s="634"/>
      <c r="C51" s="635"/>
      <c r="D51" s="658"/>
    </row>
    <row r="52" spans="1:9">
      <c r="A52" s="654"/>
      <c r="B52" s="634"/>
      <c r="C52" s="635"/>
      <c r="D52" s="658"/>
    </row>
    <row r="53" spans="1:9">
      <c r="A53" s="654"/>
      <c r="B53" s="624"/>
      <c r="C53" s="635"/>
      <c r="D53" s="658"/>
    </row>
    <row r="54" spans="1:9">
      <c r="A54" s="654"/>
      <c r="B54" s="634"/>
      <c r="C54" s="635"/>
      <c r="D54" s="658"/>
    </row>
    <row r="55" spans="1:9">
      <c r="A55" s="654"/>
      <c r="B55" s="634"/>
      <c r="C55" s="635"/>
      <c r="D55" s="658"/>
    </row>
    <row r="56" spans="1:9">
      <c r="A56" s="654"/>
      <c r="B56" s="634"/>
      <c r="C56" s="635"/>
      <c r="D56" s="658"/>
    </row>
    <row r="57" spans="1:9">
      <c r="A57" s="654"/>
      <c r="B57" s="634"/>
      <c r="C57" s="635"/>
      <c r="D57" s="658"/>
    </row>
    <row r="58" spans="1:9">
      <c r="A58" s="654"/>
      <c r="B58" s="634"/>
      <c r="C58" s="635"/>
      <c r="D58" s="658"/>
    </row>
    <row r="59" spans="1:9">
      <c r="A59" s="654"/>
      <c r="B59" s="634"/>
      <c r="C59" s="635"/>
      <c r="D59" s="658"/>
    </row>
    <row r="60" spans="1:9">
      <c r="A60" s="654"/>
      <c r="B60" s="634"/>
      <c r="C60" s="635"/>
      <c r="D60" s="658"/>
    </row>
    <row r="61" spans="1:9" s="662" customFormat="1">
      <c r="A61" s="623"/>
      <c r="B61" s="659"/>
      <c r="C61" s="660"/>
      <c r="D61" s="661"/>
      <c r="E61" s="645"/>
      <c r="F61" s="645"/>
      <c r="G61" s="645"/>
      <c r="H61" s="645"/>
      <c r="I61" s="645"/>
    </row>
    <row r="62" spans="1:9">
      <c r="A62" s="654"/>
      <c r="B62" s="634"/>
      <c r="C62" s="635"/>
      <c r="D62" s="658"/>
    </row>
    <row r="63" spans="1:9">
      <c r="A63" s="623"/>
      <c r="B63" s="629"/>
      <c r="C63" s="630"/>
      <c r="D63" s="631"/>
    </row>
    <row r="64" spans="1:9">
      <c r="A64" s="654"/>
      <c r="B64" s="624"/>
      <c r="C64" s="630"/>
      <c r="D64" s="631"/>
    </row>
    <row r="65" spans="1:10">
      <c r="A65" s="654"/>
      <c r="B65" s="624"/>
      <c r="C65" s="630"/>
      <c r="D65" s="631"/>
    </row>
    <row r="66" spans="1:10">
      <c r="A66" s="654"/>
      <c r="B66" s="624"/>
      <c r="C66" s="630"/>
      <c r="D66" s="631"/>
    </row>
    <row r="67" spans="1:10">
      <c r="A67" s="654"/>
      <c r="B67" s="624"/>
      <c r="C67" s="630"/>
      <c r="D67" s="631"/>
    </row>
    <row r="68" spans="1:10" s="663" customFormat="1">
      <c r="A68" s="654"/>
      <c r="B68" s="624"/>
      <c r="C68" s="630"/>
      <c r="D68" s="631"/>
      <c r="E68" s="632"/>
      <c r="F68" s="632"/>
      <c r="G68" s="632"/>
      <c r="H68" s="632"/>
      <c r="I68" s="632"/>
      <c r="J68" s="628"/>
    </row>
    <row r="69" spans="1:10" s="663" customFormat="1">
      <c r="A69" s="654"/>
      <c r="B69" s="624"/>
      <c r="C69" s="630"/>
      <c r="D69" s="631"/>
      <c r="E69" s="632"/>
      <c r="F69" s="632"/>
      <c r="G69" s="632"/>
      <c r="H69" s="632"/>
      <c r="I69" s="632"/>
      <c r="J69" s="628"/>
    </row>
    <row r="70" spans="1:10" s="663" customFormat="1">
      <c r="A70" s="654"/>
      <c r="B70" s="624"/>
      <c r="C70" s="630"/>
      <c r="D70" s="631"/>
      <c r="E70" s="632"/>
      <c r="F70" s="632"/>
      <c r="G70" s="632"/>
      <c r="H70" s="632"/>
      <c r="I70" s="632"/>
      <c r="J70" s="628"/>
    </row>
    <row r="71" spans="1:10" s="663" customFormat="1">
      <c r="A71" s="654"/>
      <c r="B71" s="624"/>
      <c r="C71" s="630"/>
      <c r="D71" s="631"/>
      <c r="E71" s="632"/>
      <c r="F71" s="632"/>
      <c r="G71" s="632"/>
      <c r="H71" s="632"/>
      <c r="I71" s="632"/>
      <c r="J71" s="628"/>
    </row>
    <row r="72" spans="1:10" s="663" customFormat="1">
      <c r="A72" s="654"/>
      <c r="B72" s="624"/>
      <c r="C72" s="630"/>
      <c r="D72" s="631"/>
      <c r="E72" s="632"/>
      <c r="F72" s="632"/>
      <c r="G72" s="632"/>
      <c r="H72" s="632"/>
      <c r="I72" s="632"/>
      <c r="J72" s="628"/>
    </row>
    <row r="73" spans="1:10" s="663" customFormat="1">
      <c r="A73" s="654"/>
      <c r="B73" s="624"/>
      <c r="C73" s="630"/>
      <c r="D73" s="631"/>
      <c r="E73" s="632"/>
      <c r="F73" s="632"/>
      <c r="G73" s="632"/>
      <c r="H73" s="632"/>
      <c r="I73" s="632"/>
      <c r="J73" s="628"/>
    </row>
    <row r="74" spans="1:10" s="663" customFormat="1">
      <c r="A74" s="654"/>
      <c r="B74" s="624"/>
      <c r="C74" s="630"/>
      <c r="D74" s="631"/>
      <c r="E74" s="632"/>
      <c r="F74" s="632"/>
      <c r="G74" s="632"/>
      <c r="H74" s="632"/>
      <c r="I74" s="632"/>
      <c r="J74" s="628"/>
    </row>
    <row r="75" spans="1:10" s="663" customFormat="1">
      <c r="A75" s="654"/>
      <c r="B75" s="634"/>
      <c r="C75" s="635"/>
      <c r="D75" s="658"/>
      <c r="E75" s="632"/>
      <c r="F75" s="632"/>
      <c r="G75" s="632"/>
      <c r="H75" s="632"/>
      <c r="I75" s="632"/>
      <c r="J75" s="628"/>
    </row>
    <row r="76" spans="1:10" s="663" customFormat="1">
      <c r="A76" s="654"/>
      <c r="B76" s="634"/>
      <c r="C76" s="635"/>
      <c r="D76" s="658"/>
      <c r="E76" s="632"/>
      <c r="F76" s="632"/>
      <c r="G76" s="632"/>
      <c r="H76" s="632"/>
      <c r="I76" s="632"/>
      <c r="J76" s="628"/>
    </row>
    <row r="77" spans="1:10" s="663" customFormat="1">
      <c r="A77" s="654"/>
      <c r="B77" s="634"/>
      <c r="C77" s="635"/>
      <c r="D77" s="658"/>
      <c r="E77" s="632"/>
      <c r="F77" s="632"/>
      <c r="G77" s="632"/>
      <c r="H77" s="632"/>
      <c r="I77" s="632"/>
      <c r="J77" s="628"/>
    </row>
    <row r="78" spans="1:10" s="663" customFormat="1">
      <c r="A78" s="654"/>
      <c r="B78" s="634"/>
      <c r="C78" s="635"/>
      <c r="D78" s="658"/>
      <c r="E78" s="632"/>
      <c r="F78" s="632"/>
      <c r="G78" s="632"/>
      <c r="H78" s="632"/>
      <c r="I78" s="632"/>
      <c r="J78" s="628"/>
    </row>
    <row r="79" spans="1:10" s="663" customFormat="1">
      <c r="A79" s="654"/>
      <c r="B79" s="624"/>
      <c r="C79" s="630"/>
      <c r="D79" s="631"/>
      <c r="E79" s="632"/>
      <c r="F79" s="632"/>
      <c r="G79" s="632"/>
      <c r="H79" s="632"/>
      <c r="I79" s="632"/>
      <c r="J79" s="628"/>
    </row>
    <row r="80" spans="1:10" s="663" customFormat="1">
      <c r="A80" s="664"/>
      <c r="B80" s="665"/>
      <c r="C80" s="666"/>
      <c r="D80" s="667"/>
      <c r="E80" s="632"/>
      <c r="F80" s="632"/>
      <c r="G80" s="632"/>
      <c r="H80" s="632"/>
      <c r="I80" s="632"/>
      <c r="J80" s="628"/>
    </row>
    <row r="81" spans="1:10" s="663" customFormat="1">
      <c r="A81" s="643"/>
      <c r="B81" s="668"/>
      <c r="C81" s="669"/>
      <c r="D81" s="670"/>
      <c r="E81" s="632"/>
      <c r="F81" s="632"/>
      <c r="G81" s="632"/>
      <c r="H81" s="632"/>
      <c r="I81" s="632"/>
      <c r="J81" s="628"/>
    </row>
    <row r="82" spans="1:10" s="663" customFormat="1">
      <c r="A82" s="643"/>
      <c r="B82" s="668"/>
      <c r="C82" s="669"/>
      <c r="D82" s="670"/>
      <c r="E82" s="632"/>
      <c r="F82" s="632"/>
      <c r="G82" s="632"/>
      <c r="H82" s="632"/>
      <c r="I82" s="632"/>
      <c r="J82" s="628"/>
    </row>
    <row r="83" spans="1:10" s="663" customFormat="1">
      <c r="A83" s="643"/>
      <c r="B83" s="668"/>
      <c r="C83" s="669"/>
      <c r="D83" s="670"/>
      <c r="E83" s="632"/>
      <c r="F83" s="632"/>
      <c r="G83" s="632"/>
      <c r="H83" s="632"/>
      <c r="I83" s="632"/>
      <c r="J83" s="628"/>
    </row>
    <row r="84" spans="1:10" s="663" customFormat="1">
      <c r="A84" s="643"/>
      <c r="B84" s="668"/>
      <c r="C84" s="669"/>
      <c r="D84" s="670"/>
      <c r="E84" s="632"/>
      <c r="F84" s="632"/>
      <c r="G84" s="632"/>
      <c r="H84" s="632"/>
      <c r="I84" s="632"/>
      <c r="J84" s="628"/>
    </row>
    <row r="85" spans="1:10" s="663" customFormat="1">
      <c r="A85" s="643"/>
      <c r="B85" s="668"/>
      <c r="C85" s="669"/>
      <c r="D85" s="670"/>
      <c r="E85" s="632"/>
      <c r="F85" s="632"/>
      <c r="G85" s="632"/>
      <c r="H85" s="632"/>
      <c r="I85" s="632"/>
      <c r="J85" s="628"/>
    </row>
    <row r="86" spans="1:10" s="663" customFormat="1">
      <c r="A86" s="643"/>
      <c r="B86" s="668"/>
      <c r="C86" s="669"/>
      <c r="D86" s="670"/>
      <c r="E86" s="632"/>
      <c r="F86" s="632"/>
      <c r="G86" s="632"/>
      <c r="H86" s="632"/>
      <c r="I86" s="632"/>
      <c r="J86" s="628"/>
    </row>
    <row r="87" spans="1:10" s="663" customFormat="1">
      <c r="A87" s="643"/>
      <c r="B87" s="668"/>
      <c r="C87" s="669"/>
      <c r="D87" s="670"/>
      <c r="E87" s="632"/>
      <c r="F87" s="632"/>
      <c r="G87" s="632"/>
      <c r="H87" s="632"/>
      <c r="I87" s="632"/>
      <c r="J87" s="628"/>
    </row>
    <row r="88" spans="1:10" s="663" customFormat="1">
      <c r="A88" s="643"/>
      <c r="B88" s="668"/>
      <c r="C88" s="669"/>
      <c r="D88" s="670"/>
      <c r="E88" s="632"/>
      <c r="F88" s="632"/>
      <c r="G88" s="632"/>
      <c r="H88" s="632"/>
      <c r="I88" s="632"/>
      <c r="J88" s="628"/>
    </row>
    <row r="89" spans="1:10" s="663" customFormat="1">
      <c r="A89" s="643"/>
      <c r="B89" s="671"/>
      <c r="C89" s="672"/>
      <c r="D89" s="673"/>
      <c r="E89" s="632"/>
      <c r="F89" s="632"/>
      <c r="G89" s="632"/>
      <c r="H89" s="632"/>
      <c r="I89" s="632"/>
      <c r="J89" s="628"/>
    </row>
    <row r="90" spans="1:10" s="663" customFormat="1">
      <c r="A90" s="643"/>
      <c r="B90" s="668"/>
      <c r="C90" s="669"/>
      <c r="D90" s="670"/>
      <c r="E90" s="632"/>
      <c r="F90" s="632"/>
      <c r="G90" s="632"/>
      <c r="H90" s="632"/>
      <c r="I90" s="632"/>
      <c r="J90" s="628"/>
    </row>
    <row r="91" spans="1:10" s="663" customFormat="1">
      <c r="A91" s="643"/>
      <c r="B91" s="668"/>
      <c r="C91" s="669"/>
      <c r="D91" s="670"/>
      <c r="E91" s="632"/>
      <c r="F91" s="632"/>
      <c r="G91" s="632"/>
      <c r="H91" s="632"/>
      <c r="I91" s="632"/>
      <c r="J91" s="628"/>
    </row>
    <row r="92" spans="1:10" s="663" customFormat="1">
      <c r="A92" s="643"/>
      <c r="B92" s="668"/>
      <c r="C92" s="669"/>
      <c r="D92" s="670"/>
      <c r="E92" s="632"/>
      <c r="F92" s="632"/>
      <c r="G92" s="632"/>
      <c r="H92" s="632"/>
      <c r="I92" s="632"/>
      <c r="J92" s="628"/>
    </row>
    <row r="93" spans="1:10" s="663" customFormat="1">
      <c r="A93" s="643"/>
      <c r="B93" s="668"/>
      <c r="C93" s="669"/>
      <c r="D93" s="670"/>
      <c r="E93" s="632"/>
      <c r="F93" s="632"/>
      <c r="G93" s="632"/>
      <c r="H93" s="632"/>
      <c r="I93" s="632"/>
      <c r="J93" s="628"/>
    </row>
    <row r="94" spans="1:10" s="663" customFormat="1">
      <c r="A94" s="643"/>
      <c r="B94" s="668"/>
      <c r="C94" s="669"/>
      <c r="D94" s="670"/>
      <c r="E94" s="632"/>
      <c r="F94" s="632"/>
      <c r="G94" s="632"/>
      <c r="H94" s="632"/>
      <c r="I94" s="632"/>
      <c r="J94" s="628"/>
    </row>
    <row r="95" spans="1:10" s="663" customFormat="1">
      <c r="A95" s="643"/>
      <c r="B95" s="668"/>
      <c r="C95" s="669"/>
      <c r="D95" s="670"/>
      <c r="E95" s="632"/>
      <c r="F95" s="632"/>
      <c r="G95" s="632"/>
      <c r="H95" s="632"/>
      <c r="I95" s="632"/>
      <c r="J95" s="628"/>
    </row>
    <row r="96" spans="1:10" s="663" customFormat="1">
      <c r="A96" s="643"/>
      <c r="B96" s="668"/>
      <c r="C96" s="669"/>
      <c r="D96" s="670"/>
      <c r="E96" s="632"/>
      <c r="F96" s="632"/>
      <c r="G96" s="632"/>
      <c r="H96" s="632"/>
      <c r="I96" s="632"/>
      <c r="J96" s="628"/>
    </row>
    <row r="97" spans="1:10" s="663" customFormat="1">
      <c r="A97" s="643"/>
      <c r="B97" s="668"/>
      <c r="C97" s="669"/>
      <c r="D97" s="670"/>
      <c r="E97" s="632"/>
      <c r="F97" s="632"/>
      <c r="G97" s="632"/>
      <c r="H97" s="632"/>
      <c r="I97" s="632"/>
      <c r="J97" s="628"/>
    </row>
    <row r="98" spans="1:10" s="663" customFormat="1">
      <c r="A98" s="643"/>
      <c r="B98" s="671"/>
      <c r="C98" s="672"/>
      <c r="D98" s="673"/>
      <c r="E98" s="632"/>
      <c r="F98" s="632"/>
      <c r="G98" s="632"/>
      <c r="H98" s="632"/>
      <c r="I98" s="632"/>
      <c r="J98" s="628"/>
    </row>
    <row r="99" spans="1:10" s="663" customFormat="1">
      <c r="A99" s="643"/>
      <c r="B99" s="668"/>
      <c r="C99" s="669"/>
      <c r="D99" s="670"/>
      <c r="E99" s="632"/>
      <c r="F99" s="632"/>
      <c r="G99" s="632"/>
      <c r="H99" s="632"/>
      <c r="I99" s="632"/>
      <c r="J99" s="628"/>
    </row>
    <row r="100" spans="1:10">
      <c r="A100" s="643"/>
      <c r="B100" s="671"/>
      <c r="C100" s="672"/>
      <c r="D100" s="673"/>
    </row>
    <row r="101" spans="1:10">
      <c r="A101" s="643"/>
    </row>
    <row r="102" spans="1:10">
      <c r="A102" s="643"/>
    </row>
    <row r="103" spans="1:10">
      <c r="A103" s="643"/>
    </row>
    <row r="104" spans="1:10">
      <c r="A104" s="643"/>
    </row>
    <row r="105" spans="1:10">
      <c r="A105" s="643"/>
    </row>
    <row r="106" spans="1:10">
      <c r="A106" s="643"/>
      <c r="B106" s="671"/>
      <c r="C106" s="672"/>
      <c r="D106" s="673"/>
    </row>
    <row r="107" spans="1:10">
      <c r="A107" s="643"/>
    </row>
    <row r="108" spans="1:10">
      <c r="A108" s="643"/>
      <c r="D108" s="674"/>
    </row>
    <row r="109" spans="1:10">
      <c r="B109" s="676"/>
      <c r="C109" s="677"/>
      <c r="D109" s="678"/>
      <c r="E109" s="645"/>
      <c r="F109" s="645"/>
      <c r="G109" s="645"/>
      <c r="H109" s="645"/>
      <c r="I109" s="645"/>
    </row>
    <row r="110" spans="1:10">
      <c r="A110" s="643"/>
      <c r="B110" s="671"/>
      <c r="C110" s="672"/>
    </row>
    <row r="111" spans="1:10">
      <c r="B111" s="676"/>
    </row>
    <row r="112" spans="1:10">
      <c r="A112" s="643"/>
    </row>
    <row r="113" spans="1:10">
      <c r="A113" s="643"/>
    </row>
    <row r="114" spans="1:10">
      <c r="A114" s="643"/>
    </row>
    <row r="115" spans="1:10">
      <c r="A115" s="643"/>
    </row>
    <row r="116" spans="1:10" s="668" customFormat="1">
      <c r="A116" s="643"/>
      <c r="C116" s="669"/>
      <c r="D116" s="670"/>
      <c r="E116" s="632"/>
      <c r="F116" s="632"/>
      <c r="G116" s="632"/>
      <c r="H116" s="632"/>
      <c r="I116" s="632"/>
      <c r="J116" s="628"/>
    </row>
    <row r="117" spans="1:10" s="668" customFormat="1">
      <c r="A117" s="643"/>
      <c r="C117" s="669"/>
      <c r="D117" s="670"/>
      <c r="E117" s="632"/>
      <c r="F117" s="632"/>
      <c r="G117" s="632"/>
      <c r="H117" s="632"/>
      <c r="I117" s="632"/>
      <c r="J117" s="628"/>
    </row>
    <row r="118" spans="1:10" s="668" customFormat="1">
      <c r="A118" s="643"/>
      <c r="C118" s="669"/>
      <c r="D118" s="670"/>
      <c r="E118" s="632"/>
      <c r="F118" s="632"/>
      <c r="G118" s="632"/>
      <c r="H118" s="632"/>
      <c r="I118" s="632"/>
      <c r="J118" s="628"/>
    </row>
    <row r="119" spans="1:10" s="668" customFormat="1">
      <c r="A119" s="643"/>
      <c r="C119" s="669"/>
      <c r="D119" s="670"/>
      <c r="E119" s="632"/>
      <c r="F119" s="632"/>
      <c r="G119" s="632"/>
      <c r="H119" s="632"/>
      <c r="I119" s="632"/>
      <c r="J119" s="628"/>
    </row>
    <row r="120" spans="1:10" s="668" customFormat="1">
      <c r="A120" s="643"/>
      <c r="C120" s="669"/>
      <c r="D120" s="670"/>
      <c r="E120" s="632"/>
      <c r="F120" s="632"/>
      <c r="G120" s="632"/>
      <c r="H120" s="632"/>
      <c r="I120" s="632"/>
      <c r="J120" s="628"/>
    </row>
    <row r="121" spans="1:10" s="668" customFormat="1">
      <c r="A121" s="643"/>
      <c r="C121" s="669"/>
      <c r="D121" s="670"/>
      <c r="E121" s="632"/>
      <c r="F121" s="632"/>
      <c r="G121" s="632"/>
      <c r="H121" s="632"/>
      <c r="I121" s="632"/>
      <c r="J121" s="628"/>
    </row>
    <row r="122" spans="1:10" s="668" customFormat="1">
      <c r="A122" s="643"/>
      <c r="C122" s="669"/>
      <c r="D122" s="670"/>
      <c r="E122" s="632"/>
      <c r="F122" s="632"/>
      <c r="G122" s="632"/>
      <c r="H122" s="632"/>
      <c r="I122" s="632"/>
      <c r="J122" s="628"/>
    </row>
    <row r="123" spans="1:10" s="668" customFormat="1">
      <c r="A123" s="643"/>
      <c r="C123" s="669"/>
      <c r="D123" s="670"/>
      <c r="E123" s="632"/>
      <c r="F123" s="632"/>
      <c r="G123" s="632"/>
      <c r="H123" s="632"/>
      <c r="I123" s="632"/>
      <c r="J123" s="628"/>
    </row>
    <row r="124" spans="1:10" s="668" customFormat="1">
      <c r="A124" s="643"/>
      <c r="C124" s="669"/>
      <c r="D124" s="670"/>
      <c r="E124" s="632"/>
      <c r="F124" s="632"/>
      <c r="G124" s="632"/>
      <c r="H124" s="632"/>
      <c r="I124" s="632"/>
      <c r="J124" s="628"/>
    </row>
    <row r="125" spans="1:10" s="668" customFormat="1">
      <c r="A125" s="643"/>
      <c r="C125" s="669"/>
      <c r="D125" s="670"/>
      <c r="E125" s="632"/>
      <c r="F125" s="632"/>
      <c r="G125" s="632"/>
      <c r="H125" s="632"/>
      <c r="I125" s="632"/>
      <c r="J125" s="628"/>
    </row>
    <row r="126" spans="1:10" s="668" customFormat="1">
      <c r="A126" s="643"/>
      <c r="C126" s="669"/>
      <c r="D126" s="670"/>
      <c r="E126" s="632"/>
      <c r="F126" s="632"/>
      <c r="G126" s="632"/>
      <c r="H126" s="632"/>
      <c r="I126" s="632"/>
      <c r="J126" s="628"/>
    </row>
    <row r="127" spans="1:10" s="668" customFormat="1">
      <c r="A127" s="643"/>
      <c r="C127" s="669"/>
      <c r="D127" s="670"/>
      <c r="E127" s="632"/>
      <c r="F127" s="632"/>
      <c r="G127" s="632"/>
      <c r="H127" s="632"/>
      <c r="I127" s="632"/>
      <c r="J127" s="628"/>
    </row>
    <row r="128" spans="1:10" s="668" customFormat="1">
      <c r="A128" s="643"/>
      <c r="C128" s="669"/>
      <c r="D128" s="670"/>
      <c r="E128" s="632"/>
      <c r="F128" s="632"/>
      <c r="G128" s="632"/>
      <c r="H128" s="632"/>
      <c r="I128" s="632"/>
      <c r="J128" s="628"/>
    </row>
    <row r="129" spans="1:10" s="668" customFormat="1">
      <c r="A129" s="643"/>
      <c r="C129" s="669"/>
      <c r="D129" s="670"/>
      <c r="E129" s="632"/>
      <c r="F129" s="632"/>
      <c r="G129" s="632"/>
      <c r="H129" s="632"/>
      <c r="I129" s="632"/>
      <c r="J129" s="628"/>
    </row>
    <row r="130" spans="1:10" s="668" customFormat="1">
      <c r="A130" s="643"/>
      <c r="C130" s="669"/>
      <c r="D130" s="670"/>
      <c r="E130" s="632"/>
      <c r="F130" s="632"/>
      <c r="G130" s="632"/>
      <c r="H130" s="632"/>
      <c r="I130" s="632"/>
      <c r="J130" s="628"/>
    </row>
    <row r="131" spans="1:10" s="668" customFormat="1">
      <c r="A131" s="643"/>
      <c r="C131" s="669"/>
      <c r="D131" s="670"/>
      <c r="E131" s="632"/>
      <c r="F131" s="632"/>
      <c r="G131" s="632"/>
      <c r="H131" s="632"/>
      <c r="I131" s="632"/>
      <c r="J131" s="628"/>
    </row>
    <row r="132" spans="1:10">
      <c r="A132" s="643"/>
    </row>
    <row r="133" spans="1:10">
      <c r="A133" s="643"/>
      <c r="D133" s="674"/>
    </row>
    <row r="134" spans="1:10">
      <c r="B134" s="676"/>
      <c r="C134" s="677"/>
      <c r="D134" s="678"/>
      <c r="E134" s="645"/>
      <c r="F134" s="645"/>
      <c r="G134" s="645"/>
      <c r="H134" s="645"/>
      <c r="I134" s="645"/>
    </row>
    <row r="135" spans="1:10">
      <c r="A135" s="643"/>
    </row>
    <row r="136" spans="1:10">
      <c r="B136" s="676"/>
    </row>
    <row r="137" spans="1:10">
      <c r="A137" s="643"/>
    </row>
    <row r="138" spans="1:10">
      <c r="A138" s="643"/>
    </row>
    <row r="139" spans="1:10">
      <c r="A139" s="643"/>
    </row>
    <row r="140" spans="1:10">
      <c r="A140" s="643"/>
    </row>
    <row r="141" spans="1:10">
      <c r="A141" s="643"/>
    </row>
    <row r="142" spans="1:10">
      <c r="A142" s="643"/>
    </row>
    <row r="143" spans="1:10">
      <c r="A143" s="643"/>
    </row>
    <row r="144" spans="1:10">
      <c r="A144" s="643"/>
    </row>
    <row r="145" spans="1:9">
      <c r="A145" s="643"/>
    </row>
    <row r="146" spans="1:9">
      <c r="A146" s="643"/>
    </row>
    <row r="147" spans="1:9">
      <c r="A147" s="643"/>
    </row>
    <row r="148" spans="1:9">
      <c r="B148" s="676"/>
      <c r="C148" s="677"/>
      <c r="D148" s="678"/>
      <c r="E148" s="645"/>
      <c r="F148" s="645"/>
      <c r="G148" s="645"/>
      <c r="H148" s="645"/>
      <c r="I148" s="645"/>
    </row>
  </sheetData>
  <sheetProtection algorithmName="SHA-512" hashValue="BfyudMN1nEpdBNJjloZ7GJlUZoObRBi1gMqYYbpq4309VbArQyxosfdjsZjeLFh33vBWqp2yrqB0GDklwxxLdQ==" saltValue="mMR00dgsWf7Gp5/1W4Mzrg==" spinCount="100000" sheet="1" objects="1" scenarios="1" selectLockedCells="1"/>
  <mergeCells count="6">
    <mergeCell ref="A25:B25"/>
    <mergeCell ref="C25:D25"/>
    <mergeCell ref="A26:B26"/>
    <mergeCell ref="C26:D26"/>
    <mergeCell ref="A27:B27"/>
    <mergeCell ref="C27:D27"/>
  </mergeCells>
  <pageMargins left="0.98402777777777772" right="0.39374999999999999" top="0.9145833333333333" bottom="0.74791666666666667" header="0.41262254901960782" footer="0.51180555555555551"/>
  <pageSetup paperSize="9" scale="57" firstPageNumber="0" fitToHeight="0" orientation="portrait" r:id="rId1"/>
  <headerFooter alignWithMargins="0">
    <oddHeader>&amp;C&amp;"Segoe UI,Navadno"&amp;12Šolski kare - PZI&amp;RLUZ, d.d.</oddHeader>
    <oddFooter>&amp;R&amp;P/&amp;N</oddFooter>
  </headerFooter>
  <rowBreaks count="1" manualBreakCount="1">
    <brk id="63" max="16383" man="1"/>
  </rowBreaks>
  <colBreaks count="1" manualBreakCount="1">
    <brk id="5" max="2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4"/>
  <sheetViews>
    <sheetView view="pageBreakPreview" zoomScale="90" zoomScaleNormal="100" zoomScaleSheetLayoutView="90" zoomScalePageLayoutView="85" workbookViewId="0">
      <selection activeCell="I16" sqref="I16"/>
    </sheetView>
  </sheetViews>
  <sheetFormatPr defaultColWidth="8" defaultRowHeight="14.25"/>
  <cols>
    <col min="1" max="1" width="3.25" style="203" customWidth="1"/>
    <col min="2" max="2" width="64.5" style="203" customWidth="1"/>
    <col min="3" max="16384" width="8" style="203"/>
  </cols>
  <sheetData>
    <row r="1" spans="2:2">
      <c r="B1" s="202" t="s">
        <v>524</v>
      </c>
    </row>
    <row r="2" spans="2:2">
      <c r="B2" s="204"/>
    </row>
    <row r="3" spans="2:2" s="286" customFormat="1" ht="42.75">
      <c r="B3" s="285" t="s">
        <v>683</v>
      </c>
    </row>
    <row r="4" spans="2:2" s="286" customFormat="1" ht="28.5">
      <c r="B4" s="285" t="s">
        <v>525</v>
      </c>
    </row>
    <row r="5" spans="2:2" s="286" customFormat="1" ht="28.5">
      <c r="B5" s="285" t="s">
        <v>549</v>
      </c>
    </row>
    <row r="6" spans="2:2" s="286" customFormat="1" ht="28.5">
      <c r="B6" s="287" t="s">
        <v>526</v>
      </c>
    </row>
    <row r="7" spans="2:2" s="286" customFormat="1">
      <c r="B7" s="286" t="s">
        <v>527</v>
      </c>
    </row>
    <row r="8" spans="2:2" s="286" customFormat="1" ht="28.5">
      <c r="B8" s="285" t="s">
        <v>528</v>
      </c>
    </row>
    <row r="9" spans="2:2" s="291" customFormat="1">
      <c r="B9" s="290"/>
    </row>
    <row r="10" spans="2:2" s="204" customFormat="1">
      <c r="B10" s="205" t="s">
        <v>529</v>
      </c>
    </row>
    <row r="11" spans="2:2" s="293" customFormat="1">
      <c r="B11" s="292"/>
    </row>
    <row r="12" spans="2:2" s="286" customFormat="1" ht="42.75">
      <c r="B12" s="288" t="s">
        <v>530</v>
      </c>
    </row>
    <row r="13" spans="2:2" s="286" customFormat="1">
      <c r="B13" s="288" t="s">
        <v>531</v>
      </c>
    </row>
    <row r="14" spans="2:2" s="286" customFormat="1">
      <c r="B14" s="288" t="s">
        <v>532</v>
      </c>
    </row>
    <row r="15" spans="2:2" s="286" customFormat="1" ht="42.75">
      <c r="B15" s="288" t="s">
        <v>533</v>
      </c>
    </row>
    <row r="16" spans="2:2" s="286" customFormat="1" ht="28.5">
      <c r="B16" s="288" t="s">
        <v>550</v>
      </c>
    </row>
    <row r="17" spans="2:2" s="286" customFormat="1" ht="28.5">
      <c r="B17" s="288" t="s">
        <v>534</v>
      </c>
    </row>
    <row r="18" spans="2:2" s="286" customFormat="1">
      <c r="B18" s="288" t="s">
        <v>535</v>
      </c>
    </row>
    <row r="19" spans="2:2" s="286" customFormat="1">
      <c r="B19" s="288" t="s">
        <v>536</v>
      </c>
    </row>
    <row r="20" spans="2:2" s="286" customFormat="1">
      <c r="B20" s="288" t="s">
        <v>537</v>
      </c>
    </row>
    <row r="21" spans="2:2" s="286" customFormat="1" ht="28.5">
      <c r="B21" s="288" t="s">
        <v>538</v>
      </c>
    </row>
    <row r="22" spans="2:2" s="286" customFormat="1" ht="42.75">
      <c r="B22" s="288" t="s">
        <v>539</v>
      </c>
    </row>
    <row r="23" spans="2:2" s="286" customFormat="1" ht="28.5">
      <c r="B23" s="288" t="s">
        <v>540</v>
      </c>
    </row>
    <row r="24" spans="2:2" s="286" customFormat="1" ht="28.5">
      <c r="B24" s="288" t="s">
        <v>541</v>
      </c>
    </row>
    <row r="25" spans="2:2" s="286" customFormat="1" ht="42.75">
      <c r="B25" s="288" t="s">
        <v>542</v>
      </c>
    </row>
    <row r="26" spans="2:2" s="286" customFormat="1" ht="42.75">
      <c r="B26" s="289" t="s">
        <v>551</v>
      </c>
    </row>
    <row r="27" spans="2:2" s="291" customFormat="1">
      <c r="B27" s="294"/>
    </row>
    <row r="28" spans="2:2" s="204" customFormat="1">
      <c r="B28" s="207" t="s">
        <v>543</v>
      </c>
    </row>
    <row r="29" spans="2:2" s="293" customFormat="1">
      <c r="B29" s="295"/>
    </row>
    <row r="30" spans="2:2" s="286" customFormat="1" ht="57">
      <c r="B30" s="288" t="s">
        <v>544</v>
      </c>
    </row>
    <row r="31" spans="2:2" s="286" customFormat="1" ht="99.75">
      <c r="B31" s="288" t="s">
        <v>552</v>
      </c>
    </row>
    <row r="32" spans="2:2" s="286" customFormat="1" ht="28.5">
      <c r="B32" s="288" t="s">
        <v>545</v>
      </c>
    </row>
    <row r="33" spans="2:2" s="286" customFormat="1">
      <c r="B33" s="288" t="s">
        <v>546</v>
      </c>
    </row>
    <row r="34" spans="2:2" s="286" customFormat="1" ht="28.5">
      <c r="B34" s="288" t="s">
        <v>547</v>
      </c>
    </row>
    <row r="35" spans="2:2" s="286" customFormat="1" ht="42.75">
      <c r="B35" s="288" t="s">
        <v>548</v>
      </c>
    </row>
    <row r="36" spans="2:2">
      <c r="B36" s="206"/>
    </row>
    <row r="37" spans="2:2">
      <c r="B37" s="207" t="s">
        <v>606</v>
      </c>
    </row>
    <row r="39" spans="2:2" s="286" customFormat="1" ht="42.75">
      <c r="B39" s="358" t="s">
        <v>598</v>
      </c>
    </row>
    <row r="40" spans="2:2" s="286" customFormat="1" ht="28.5">
      <c r="B40" s="288" t="s">
        <v>599</v>
      </c>
    </row>
    <row r="41" spans="2:2" s="286" customFormat="1">
      <c r="B41" s="286" t="s">
        <v>600</v>
      </c>
    </row>
    <row r="42" spans="2:2" s="286" customFormat="1">
      <c r="B42" s="286" t="s">
        <v>601</v>
      </c>
    </row>
    <row r="43" spans="2:2" s="286" customFormat="1" ht="57">
      <c r="B43" s="288" t="s">
        <v>603</v>
      </c>
    </row>
    <row r="44" spans="2:2" s="286" customFormat="1" ht="57">
      <c r="B44" s="288" t="s">
        <v>602</v>
      </c>
    </row>
  </sheetData>
  <sheetProtection sheet="1" objects="1" scenarios="1" selectLockedCells="1"/>
  <pageMargins left="0.98402777777777772" right="0.39374999999999999" top="0.9145833333333333" bottom="0.74791666666666667" header="0.41262254901960782" footer="0.51180555555555551"/>
  <pageSetup paperSize="9" scale="91" firstPageNumber="0" fitToHeight="0" orientation="portrait" r:id="rId1"/>
  <headerFooter alignWithMargins="0">
    <oddHeader>&amp;C&amp;"Segoe UI,Navadno"&amp;12Šolski kare - PZI&amp;RLUZ, d.d.</oddHeader>
    <oddFooter>&amp;R&amp;P/&amp;N</oddFooter>
  </headerFooter>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1"/>
  <sheetViews>
    <sheetView showZeros="0" view="pageBreakPreview" topLeftCell="A145" zoomScale="70" zoomScaleNormal="90" zoomScaleSheetLayoutView="70" zoomScalePageLayoutView="85" workbookViewId="0">
      <selection activeCell="D158" sqref="D158"/>
    </sheetView>
  </sheetViews>
  <sheetFormatPr defaultColWidth="9" defaultRowHeight="14.25"/>
  <cols>
    <col min="1" max="1" width="4.875" style="248" customWidth="1"/>
    <col min="2" max="2" width="41.875" style="249" customWidth="1"/>
    <col min="3" max="3" width="6.875" style="255" customWidth="1"/>
    <col min="4" max="4" width="12.375" style="575" customWidth="1"/>
    <col min="5" max="5" width="11.25" style="569" customWidth="1"/>
    <col min="6" max="6" width="11.25" style="451" customWidth="1"/>
    <col min="7" max="7" width="11.25" style="449" customWidth="1"/>
    <col min="8" max="8" width="11.25" style="451" customWidth="1"/>
    <col min="9" max="9" width="11.25" style="449" customWidth="1"/>
    <col min="10" max="10" width="11.25" style="451" customWidth="1"/>
    <col min="11" max="11" width="11.25" style="440" customWidth="1"/>
    <col min="12" max="14" width="11.25" style="428" customWidth="1"/>
    <col min="15" max="16384" width="9" style="252"/>
  </cols>
  <sheetData>
    <row r="1" spans="1:14">
      <c r="A1" s="296" t="s">
        <v>607</v>
      </c>
      <c r="B1" s="209" t="s">
        <v>608</v>
      </c>
      <c r="C1" s="356"/>
      <c r="D1" s="572"/>
      <c r="E1" s="833"/>
      <c r="F1" s="834"/>
      <c r="G1" s="835"/>
      <c r="H1" s="835"/>
      <c r="I1" s="835"/>
      <c r="J1" s="835"/>
      <c r="K1" s="449"/>
    </row>
    <row r="2" spans="1:14">
      <c r="A2" s="296"/>
      <c r="B2" s="209"/>
      <c r="C2" s="356"/>
      <c r="D2" s="572"/>
      <c r="F2" s="448"/>
      <c r="H2" s="449"/>
      <c r="J2" s="449"/>
      <c r="K2" s="449"/>
    </row>
    <row r="3" spans="1:14" s="200" customFormat="1" ht="45" customHeight="1">
      <c r="A3" s="248"/>
      <c r="B3" s="249" t="s">
        <v>595</v>
      </c>
      <c r="C3" s="254"/>
      <c r="D3" s="573"/>
      <c r="E3" s="836" t="s">
        <v>345</v>
      </c>
      <c r="F3" s="837"/>
      <c r="G3" s="838" t="s">
        <v>33</v>
      </c>
      <c r="H3" s="839"/>
      <c r="I3" s="840" t="s">
        <v>34</v>
      </c>
      <c r="J3" s="841"/>
      <c r="K3" s="829" t="s">
        <v>688</v>
      </c>
      <c r="L3" s="830"/>
      <c r="M3" s="831" t="s">
        <v>687</v>
      </c>
      <c r="N3" s="832"/>
    </row>
    <row r="4" spans="1:14" s="200" customFormat="1" ht="42.75">
      <c r="A4" s="248"/>
      <c r="B4" s="249" t="s">
        <v>596</v>
      </c>
      <c r="C4" s="254"/>
      <c r="D4" s="573"/>
      <c r="E4" s="570"/>
      <c r="F4" s="86"/>
      <c r="G4" s="260"/>
      <c r="H4" s="274"/>
      <c r="I4" s="261"/>
      <c r="J4" s="421"/>
      <c r="K4" s="435"/>
      <c r="L4" s="431"/>
      <c r="M4" s="433"/>
      <c r="N4" s="429"/>
    </row>
    <row r="5" spans="1:14" s="200" customFormat="1" ht="28.5">
      <c r="A5" s="248"/>
      <c r="B5" s="249" t="s">
        <v>109</v>
      </c>
      <c r="C5" s="254"/>
      <c r="D5" s="573"/>
      <c r="E5" s="570"/>
      <c r="F5" s="86"/>
      <c r="G5" s="260"/>
      <c r="H5" s="274"/>
      <c r="I5" s="261"/>
      <c r="J5" s="421"/>
      <c r="K5" s="435"/>
      <c r="L5" s="431"/>
      <c r="M5" s="433"/>
      <c r="N5" s="429"/>
    </row>
    <row r="6" spans="1:14" s="200" customFormat="1">
      <c r="A6" s="248"/>
      <c r="B6" s="249" t="s">
        <v>110</v>
      </c>
      <c r="C6" s="254"/>
      <c r="D6" s="573"/>
      <c r="E6" s="570"/>
      <c r="F6" s="86"/>
      <c r="G6" s="260"/>
      <c r="H6" s="274"/>
      <c r="I6" s="261"/>
      <c r="J6" s="421"/>
      <c r="K6" s="435"/>
      <c r="L6" s="431"/>
      <c r="M6" s="433"/>
      <c r="N6" s="429"/>
    </row>
    <row r="7" spans="1:14" s="200" customFormat="1" ht="42.75">
      <c r="A7" s="248"/>
      <c r="B7" s="249" t="s">
        <v>111</v>
      </c>
      <c r="C7" s="254"/>
      <c r="D7" s="573"/>
      <c r="E7" s="570"/>
      <c r="F7" s="86"/>
      <c r="G7" s="260"/>
      <c r="H7" s="274"/>
      <c r="I7" s="261"/>
      <c r="J7" s="421"/>
      <c r="K7" s="436"/>
      <c r="L7" s="432"/>
      <c r="M7" s="433"/>
      <c r="N7" s="429"/>
    </row>
    <row r="8" spans="1:14" s="200" customFormat="1">
      <c r="A8" s="359"/>
      <c r="B8" s="360"/>
      <c r="C8" s="361"/>
      <c r="D8" s="574"/>
      <c r="E8" s="570"/>
      <c r="F8" s="86"/>
      <c r="G8" s="260"/>
      <c r="H8" s="198"/>
      <c r="I8" s="262"/>
      <c r="J8" s="422"/>
      <c r="K8" s="437"/>
      <c r="L8" s="427"/>
      <c r="M8" s="433"/>
      <c r="N8" s="429"/>
    </row>
    <row r="9" spans="1:14" s="200" customFormat="1">
      <c r="A9" s="196" t="s">
        <v>553</v>
      </c>
      <c r="B9" s="208" t="s">
        <v>554</v>
      </c>
      <c r="C9" s="263" t="s">
        <v>36</v>
      </c>
      <c r="D9" s="6" t="s">
        <v>35</v>
      </c>
      <c r="E9" s="265" t="s">
        <v>37</v>
      </c>
      <c r="F9" s="92" t="s">
        <v>38</v>
      </c>
      <c r="G9" s="266" t="s">
        <v>37</v>
      </c>
      <c r="H9" s="198" t="s">
        <v>38</v>
      </c>
      <c r="I9" s="262" t="s">
        <v>37</v>
      </c>
      <c r="J9" s="422" t="s">
        <v>38</v>
      </c>
      <c r="K9" s="437" t="s">
        <v>37</v>
      </c>
      <c r="L9" s="427" t="s">
        <v>38</v>
      </c>
      <c r="M9" s="433" t="s">
        <v>37</v>
      </c>
      <c r="N9" s="429" t="s">
        <v>38</v>
      </c>
    </row>
    <row r="10" spans="1:14" s="200" customFormat="1">
      <c r="A10" s="196"/>
      <c r="B10" s="208"/>
      <c r="C10" s="259"/>
      <c r="D10" s="14"/>
      <c r="E10" s="570"/>
      <c r="F10" s="86"/>
      <c r="G10" s="260"/>
      <c r="H10" s="198"/>
      <c r="I10" s="262"/>
      <c r="J10" s="199"/>
      <c r="K10" s="424"/>
      <c r="L10" s="427"/>
      <c r="M10" s="433"/>
      <c r="N10" s="429"/>
    </row>
    <row r="11" spans="1:14" s="200" customFormat="1">
      <c r="A11" s="201" t="s">
        <v>4</v>
      </c>
      <c r="B11" s="197" t="s">
        <v>555</v>
      </c>
      <c r="C11" s="263">
        <v>1</v>
      </c>
      <c r="D11" s="854"/>
      <c r="E11" s="265"/>
      <c r="F11" s="92"/>
      <c r="G11" s="266"/>
      <c r="H11" s="198"/>
      <c r="I11" s="262"/>
      <c r="J11" s="199"/>
      <c r="K11" s="424"/>
      <c r="L11" s="427"/>
      <c r="M11" s="433"/>
      <c r="N11" s="429"/>
    </row>
    <row r="12" spans="1:14" s="200" customFormat="1">
      <c r="A12" s="201" t="s">
        <v>43</v>
      </c>
      <c r="B12" s="197" t="s">
        <v>556</v>
      </c>
      <c r="C12" s="263"/>
      <c r="D12" s="854"/>
      <c r="E12" s="265"/>
      <c r="F12" s="92"/>
      <c r="G12" s="266"/>
      <c r="H12" s="198"/>
      <c r="I12" s="262"/>
      <c r="J12" s="199"/>
      <c r="K12" s="424"/>
      <c r="L12" s="427"/>
      <c r="M12" s="433"/>
      <c r="N12" s="429"/>
    </row>
    <row r="13" spans="1:14" s="200" customFormat="1">
      <c r="A13" s="201" t="s">
        <v>14</v>
      </c>
      <c r="B13" s="197" t="s">
        <v>557</v>
      </c>
      <c r="C13" s="263">
        <v>1</v>
      </c>
      <c r="D13" s="854"/>
      <c r="E13" s="265"/>
      <c r="F13" s="92"/>
      <c r="G13" s="266"/>
      <c r="H13" s="198"/>
      <c r="I13" s="262"/>
      <c r="J13" s="199"/>
      <c r="K13" s="424"/>
      <c r="L13" s="427"/>
      <c r="M13" s="433"/>
      <c r="N13" s="429"/>
    </row>
    <row r="14" spans="1:14" s="200" customFormat="1">
      <c r="A14" s="201" t="s">
        <v>64</v>
      </c>
      <c r="B14" s="197" t="s">
        <v>558</v>
      </c>
      <c r="C14" s="263">
        <v>1</v>
      </c>
      <c r="D14" s="854"/>
      <c r="E14" s="265"/>
      <c r="F14" s="92"/>
      <c r="G14" s="266"/>
      <c r="H14" s="198"/>
      <c r="I14" s="262"/>
      <c r="J14" s="199"/>
      <c r="K14" s="424"/>
      <c r="L14" s="427"/>
      <c r="M14" s="433"/>
      <c r="N14" s="429"/>
    </row>
    <row r="15" spans="1:14" s="200" customFormat="1" ht="28.5">
      <c r="A15" s="201" t="s">
        <v>67</v>
      </c>
      <c r="B15" s="197" t="s">
        <v>593</v>
      </c>
      <c r="C15" s="263">
        <v>1</v>
      </c>
      <c r="D15" s="854"/>
      <c r="E15" s="265"/>
      <c r="F15" s="92"/>
      <c r="G15" s="266"/>
      <c r="H15" s="198"/>
      <c r="I15" s="262"/>
      <c r="J15" s="199"/>
      <c r="K15" s="424"/>
      <c r="L15" s="427"/>
      <c r="M15" s="433"/>
      <c r="N15" s="429"/>
    </row>
    <row r="16" spans="1:14" s="200" customFormat="1" ht="28.5">
      <c r="A16" s="201" t="s">
        <v>123</v>
      </c>
      <c r="B16" s="197" t="s">
        <v>597</v>
      </c>
      <c r="C16" s="263">
        <v>1</v>
      </c>
      <c r="D16" s="854"/>
      <c r="E16" s="265"/>
      <c r="F16" s="92"/>
      <c r="G16" s="266"/>
      <c r="H16" s="198"/>
      <c r="I16" s="262"/>
      <c r="J16" s="199"/>
      <c r="K16" s="424"/>
      <c r="L16" s="427"/>
      <c r="M16" s="433"/>
      <c r="N16" s="429"/>
    </row>
    <row r="17" spans="1:14" s="200" customFormat="1" ht="42.75">
      <c r="A17" s="201" t="s">
        <v>124</v>
      </c>
      <c r="B17" s="197" t="s">
        <v>559</v>
      </c>
      <c r="C17" s="263">
        <v>1</v>
      </c>
      <c r="D17" s="854"/>
      <c r="E17" s="265"/>
      <c r="F17" s="92"/>
      <c r="G17" s="266"/>
      <c r="H17" s="198"/>
      <c r="I17" s="262"/>
      <c r="J17" s="199"/>
      <c r="K17" s="424"/>
      <c r="L17" s="427"/>
      <c r="M17" s="433"/>
      <c r="N17" s="429"/>
    </row>
    <row r="18" spans="1:14" s="200" customFormat="1" ht="28.5">
      <c r="A18" s="201" t="s">
        <v>604</v>
      </c>
      <c r="B18" s="197" t="s">
        <v>605</v>
      </c>
      <c r="C18" s="263">
        <v>1</v>
      </c>
      <c r="D18" s="854"/>
      <c r="E18" s="265"/>
      <c r="F18" s="92"/>
      <c r="G18" s="266"/>
      <c r="H18" s="198"/>
      <c r="I18" s="262"/>
      <c r="J18" s="199"/>
      <c r="K18" s="424"/>
      <c r="L18" s="427"/>
      <c r="M18" s="433"/>
      <c r="N18" s="429"/>
    </row>
    <row r="19" spans="1:14" s="200" customFormat="1">
      <c r="A19" s="196"/>
      <c r="B19" s="208" t="s">
        <v>364</v>
      </c>
      <c r="C19" s="259"/>
      <c r="D19" s="855"/>
      <c r="E19" s="570"/>
      <c r="F19" s="86">
        <f>SUM(F1:F17)</f>
        <v>0</v>
      </c>
      <c r="G19" s="260"/>
      <c r="H19" s="274">
        <f>SUM(H1:H17)</f>
        <v>0</v>
      </c>
      <c r="I19" s="261"/>
      <c r="J19" s="275">
        <f>SUM(J1:J17)</f>
        <v>0</v>
      </c>
      <c r="K19" s="425"/>
      <c r="L19" s="427"/>
      <c r="M19" s="433"/>
      <c r="N19" s="429"/>
    </row>
    <row r="20" spans="1:14" s="200" customFormat="1">
      <c r="A20" s="201"/>
      <c r="B20" s="197"/>
      <c r="C20" s="263"/>
      <c r="D20" s="854"/>
      <c r="E20" s="265"/>
      <c r="F20" s="92"/>
      <c r="G20" s="266"/>
      <c r="H20" s="198"/>
      <c r="I20" s="262"/>
      <c r="J20" s="199"/>
      <c r="K20" s="424"/>
      <c r="L20" s="427"/>
      <c r="M20" s="433"/>
      <c r="N20" s="429"/>
    </row>
    <row r="21" spans="1:14" s="200" customFormat="1">
      <c r="A21" s="196" t="s">
        <v>30</v>
      </c>
      <c r="B21" s="208" t="s">
        <v>31</v>
      </c>
      <c r="C21" s="263"/>
      <c r="D21" s="854"/>
      <c r="E21" s="265"/>
      <c r="F21" s="92"/>
      <c r="G21" s="266"/>
      <c r="H21" s="198"/>
      <c r="I21" s="262"/>
      <c r="J21" s="199"/>
      <c r="K21" s="424"/>
      <c r="L21" s="427"/>
      <c r="M21" s="433"/>
      <c r="N21" s="429"/>
    </row>
    <row r="22" spans="1:14" s="200" customFormat="1" ht="28.5">
      <c r="A22" s="196"/>
      <c r="B22" s="208" t="s">
        <v>48</v>
      </c>
      <c r="C22" s="259"/>
      <c r="D22" s="855"/>
      <c r="E22" s="570"/>
      <c r="F22" s="86"/>
      <c r="G22" s="260"/>
      <c r="H22" s="198"/>
      <c r="I22" s="262"/>
      <c r="J22" s="199"/>
      <c r="K22" s="424"/>
      <c r="L22" s="427"/>
      <c r="M22" s="433"/>
      <c r="N22" s="429"/>
    </row>
    <row r="23" spans="1:14" s="200" customFormat="1" ht="28.5">
      <c r="A23" s="201" t="s">
        <v>4</v>
      </c>
      <c r="B23" s="197" t="s">
        <v>644</v>
      </c>
      <c r="C23" s="263"/>
      <c r="D23" s="854"/>
      <c r="E23" s="265"/>
      <c r="F23" s="92"/>
      <c r="G23" s="266"/>
      <c r="H23" s="198"/>
      <c r="I23" s="262"/>
      <c r="J23" s="199"/>
      <c r="K23" s="424"/>
      <c r="L23" s="427"/>
      <c r="M23" s="433"/>
      <c r="N23" s="429"/>
    </row>
    <row r="24" spans="1:14" s="200" customFormat="1">
      <c r="A24" s="201" t="s">
        <v>12</v>
      </c>
      <c r="B24" s="197" t="s">
        <v>32</v>
      </c>
      <c r="C24" s="263" t="s">
        <v>10</v>
      </c>
      <c r="D24" s="854"/>
      <c r="E24" s="265">
        <v>221</v>
      </c>
      <c r="F24" s="92">
        <f>E24*D24</f>
        <v>0</v>
      </c>
      <c r="G24" s="266">
        <v>96</v>
      </c>
      <c r="H24" s="198">
        <f>G24*D24</f>
        <v>0</v>
      </c>
      <c r="I24" s="262">
        <v>296</v>
      </c>
      <c r="J24" s="199">
        <f>I24*D24</f>
        <v>0</v>
      </c>
      <c r="K24" s="424"/>
      <c r="L24" s="427"/>
      <c r="M24" s="433"/>
      <c r="N24" s="429"/>
    </row>
    <row r="25" spans="1:14" s="200" customFormat="1">
      <c r="A25" s="201" t="s">
        <v>39</v>
      </c>
      <c r="B25" s="197" t="s">
        <v>40</v>
      </c>
      <c r="C25" s="263" t="s">
        <v>10</v>
      </c>
      <c r="D25" s="854"/>
      <c r="E25" s="265">
        <v>28</v>
      </c>
      <c r="F25" s="92">
        <f>E25*D25</f>
        <v>0</v>
      </c>
      <c r="G25" s="266">
        <v>124</v>
      </c>
      <c r="H25" s="198">
        <f>G25*D25</f>
        <v>0</v>
      </c>
      <c r="I25" s="262">
        <v>42</v>
      </c>
      <c r="J25" s="199">
        <f>I25*D25</f>
        <v>0</v>
      </c>
      <c r="K25" s="424"/>
      <c r="L25" s="427"/>
      <c r="M25" s="433"/>
      <c r="N25" s="429"/>
    </row>
    <row r="26" spans="1:14" s="200" customFormat="1">
      <c r="A26" s="201" t="s">
        <v>13</v>
      </c>
      <c r="B26" s="197" t="s">
        <v>41</v>
      </c>
      <c r="C26" s="263" t="s">
        <v>10</v>
      </c>
      <c r="D26" s="854"/>
      <c r="E26" s="265"/>
      <c r="F26" s="92">
        <f t="shared" ref="F26" si="0">E26*D26</f>
        <v>0</v>
      </c>
      <c r="G26" s="577">
        <v>108</v>
      </c>
      <c r="H26" s="198">
        <f t="shared" ref="H26" si="1">G26*D26</f>
        <v>0</v>
      </c>
      <c r="I26" s="578">
        <v>7</v>
      </c>
      <c r="J26" s="199">
        <f t="shared" ref="J26" si="2">I26*D26</f>
        <v>0</v>
      </c>
      <c r="K26" s="424"/>
      <c r="L26" s="427"/>
      <c r="M26" s="433"/>
      <c r="N26" s="429"/>
    </row>
    <row r="27" spans="1:14" s="200" customFormat="1">
      <c r="A27" s="201" t="s">
        <v>19</v>
      </c>
      <c r="B27" s="197" t="s">
        <v>42</v>
      </c>
      <c r="C27" s="263" t="s">
        <v>10</v>
      </c>
      <c r="D27" s="854"/>
      <c r="E27" s="265"/>
      <c r="F27" s="92"/>
      <c r="G27" s="577">
        <v>62</v>
      </c>
      <c r="H27" s="198">
        <f t="shared" ref="H27" si="3">G27*D27</f>
        <v>0</v>
      </c>
      <c r="I27" s="262"/>
      <c r="J27" s="199">
        <f t="shared" ref="J27" si="4">I27*D27</f>
        <v>0</v>
      </c>
      <c r="K27" s="424"/>
      <c r="L27" s="427"/>
      <c r="M27" s="433"/>
      <c r="N27" s="429"/>
    </row>
    <row r="28" spans="1:14" s="200" customFormat="1" ht="28.5">
      <c r="A28" s="201" t="s">
        <v>20</v>
      </c>
      <c r="B28" s="197" t="s">
        <v>645</v>
      </c>
      <c r="C28" s="263" t="s">
        <v>10</v>
      </c>
      <c r="D28" s="854"/>
      <c r="E28" s="265">
        <v>10</v>
      </c>
      <c r="F28" s="92">
        <f t="shared" ref="F28:F51" si="5">E28*D28</f>
        <v>0</v>
      </c>
      <c r="G28" s="266">
        <v>5</v>
      </c>
      <c r="H28" s="198">
        <f t="shared" ref="H28:H51" si="6">G28*D28</f>
        <v>0</v>
      </c>
      <c r="I28" s="262">
        <v>20</v>
      </c>
      <c r="J28" s="199">
        <f t="shared" ref="J28:J51" si="7">I28*D28</f>
        <v>0</v>
      </c>
      <c r="K28" s="424"/>
      <c r="L28" s="427"/>
      <c r="M28" s="433"/>
      <c r="N28" s="429"/>
    </row>
    <row r="29" spans="1:14" s="200" customFormat="1" ht="42.75">
      <c r="A29" s="201" t="s">
        <v>163</v>
      </c>
      <c r="B29" s="197" t="s">
        <v>679</v>
      </c>
      <c r="C29" s="263" t="s">
        <v>214</v>
      </c>
      <c r="D29" s="854"/>
      <c r="E29" s="265">
        <v>10</v>
      </c>
      <c r="F29" s="92">
        <f t="shared" ref="F29" si="8">E29*D29</f>
        <v>0</v>
      </c>
      <c r="G29" s="266">
        <v>5</v>
      </c>
      <c r="H29" s="198">
        <f t="shared" ref="H29" si="9">G29*D29</f>
        <v>0</v>
      </c>
      <c r="I29" s="262">
        <v>5</v>
      </c>
      <c r="J29" s="199">
        <f t="shared" ref="J29" si="10">I29*D29</f>
        <v>0</v>
      </c>
      <c r="K29" s="424"/>
      <c r="L29" s="427"/>
      <c r="M29" s="433"/>
      <c r="N29" s="429"/>
    </row>
    <row r="30" spans="1:14" s="200" customFormat="1" ht="128.25">
      <c r="A30" s="201" t="s">
        <v>622</v>
      </c>
      <c r="B30" s="197" t="s">
        <v>699</v>
      </c>
      <c r="C30" s="263" t="s">
        <v>8</v>
      </c>
      <c r="D30" s="854"/>
      <c r="E30" s="265"/>
      <c r="F30" s="92"/>
      <c r="G30" s="266"/>
      <c r="H30" s="198"/>
      <c r="I30" s="262">
        <v>125</v>
      </c>
      <c r="J30" s="199">
        <f t="shared" si="7"/>
        <v>0</v>
      </c>
      <c r="K30" s="424"/>
      <c r="L30" s="427"/>
      <c r="M30" s="433"/>
      <c r="N30" s="429"/>
    </row>
    <row r="31" spans="1:14" s="487" customFormat="1" ht="28.5">
      <c r="A31" s="488" t="s">
        <v>700</v>
      </c>
      <c r="B31" s="486" t="s">
        <v>701</v>
      </c>
      <c r="C31" s="503" t="s">
        <v>8</v>
      </c>
      <c r="D31" s="854"/>
      <c r="E31" s="265"/>
      <c r="F31" s="92"/>
      <c r="G31" s="266"/>
      <c r="H31" s="198"/>
      <c r="I31" s="262"/>
      <c r="J31" s="199"/>
      <c r="K31" s="579">
        <v>15</v>
      </c>
      <c r="L31" s="566">
        <f>K31*D31</f>
        <v>0</v>
      </c>
      <c r="M31" s="433"/>
      <c r="N31" s="467"/>
    </row>
    <row r="32" spans="1:14" s="200" customFormat="1" ht="28.5">
      <c r="A32" s="201" t="s">
        <v>43</v>
      </c>
      <c r="B32" s="197" t="s">
        <v>44</v>
      </c>
      <c r="C32" s="263"/>
      <c r="D32" s="854"/>
      <c r="E32" s="265"/>
      <c r="F32" s="92">
        <f t="shared" si="5"/>
        <v>0</v>
      </c>
      <c r="G32" s="266"/>
      <c r="H32" s="198">
        <f t="shared" si="6"/>
        <v>0</v>
      </c>
      <c r="I32" s="262"/>
      <c r="J32" s="199">
        <f t="shared" si="7"/>
        <v>0</v>
      </c>
      <c r="K32" s="424"/>
      <c r="L32" s="427"/>
      <c r="M32" s="433"/>
      <c r="N32" s="429"/>
    </row>
    <row r="33" spans="1:14" s="200" customFormat="1">
      <c r="A33" s="201" t="s">
        <v>14</v>
      </c>
      <c r="B33" s="197" t="s">
        <v>45</v>
      </c>
      <c r="C33" s="263" t="s">
        <v>11</v>
      </c>
      <c r="D33" s="854"/>
      <c r="E33" s="265">
        <v>8</v>
      </c>
      <c r="F33" s="92">
        <f t="shared" si="5"/>
        <v>0</v>
      </c>
      <c r="G33" s="266">
        <v>5</v>
      </c>
      <c r="H33" s="198">
        <f t="shared" si="6"/>
        <v>0</v>
      </c>
      <c r="I33" s="262"/>
      <c r="J33" s="199">
        <f t="shared" si="7"/>
        <v>0</v>
      </c>
      <c r="K33" s="424"/>
      <c r="L33" s="427"/>
      <c r="M33" s="433"/>
      <c r="N33" s="429"/>
    </row>
    <row r="34" spans="1:14" s="200" customFormat="1">
      <c r="A34" s="201" t="s">
        <v>64</v>
      </c>
      <c r="B34" s="197" t="s">
        <v>46</v>
      </c>
      <c r="C34" s="263" t="s">
        <v>11</v>
      </c>
      <c r="D34" s="854"/>
      <c r="E34" s="265"/>
      <c r="F34" s="92">
        <f t="shared" si="5"/>
        <v>0</v>
      </c>
      <c r="G34" s="266">
        <v>20</v>
      </c>
      <c r="H34" s="198">
        <f t="shared" si="6"/>
        <v>0</v>
      </c>
      <c r="I34" s="262"/>
      <c r="J34" s="199">
        <f t="shared" si="7"/>
        <v>0</v>
      </c>
      <c r="K34" s="424"/>
      <c r="L34" s="427"/>
      <c r="M34" s="433"/>
      <c r="N34" s="429"/>
    </row>
    <row r="35" spans="1:14" s="200" customFormat="1" ht="28.5">
      <c r="A35" s="201" t="s">
        <v>67</v>
      </c>
      <c r="B35" s="197" t="s">
        <v>47</v>
      </c>
      <c r="C35" s="263"/>
      <c r="D35" s="854"/>
      <c r="E35" s="265"/>
      <c r="F35" s="92">
        <f t="shared" si="5"/>
        <v>0</v>
      </c>
      <c r="G35" s="266"/>
      <c r="H35" s="198">
        <f t="shared" si="6"/>
        <v>0</v>
      </c>
      <c r="I35" s="262"/>
      <c r="J35" s="199">
        <f t="shared" si="7"/>
        <v>0</v>
      </c>
      <c r="K35" s="424"/>
      <c r="L35" s="427"/>
      <c r="M35" s="433"/>
      <c r="N35" s="429"/>
    </row>
    <row r="36" spans="1:14" s="200" customFormat="1">
      <c r="A36" s="488" t="s">
        <v>7</v>
      </c>
      <c r="B36" s="486" t="s">
        <v>49</v>
      </c>
      <c r="C36" s="503" t="s">
        <v>5</v>
      </c>
      <c r="D36" s="854"/>
      <c r="E36" s="265">
        <v>4</v>
      </c>
      <c r="F36" s="92">
        <f t="shared" ref="F36" si="11">E36*D36</f>
        <v>0</v>
      </c>
      <c r="G36" s="577">
        <v>9</v>
      </c>
      <c r="H36" s="198">
        <f t="shared" ref="H36" si="12">G36*D36</f>
        <v>0</v>
      </c>
      <c r="I36" s="578">
        <v>4</v>
      </c>
      <c r="J36" s="199">
        <f t="shared" ref="J36" si="13">I36*D36</f>
        <v>0</v>
      </c>
      <c r="K36" s="424"/>
      <c r="L36" s="427"/>
      <c r="M36" s="433"/>
      <c r="N36" s="429"/>
    </row>
    <row r="37" spans="1:14" s="200" customFormat="1" ht="42.75">
      <c r="A37" s="488" t="s">
        <v>22</v>
      </c>
      <c r="B37" s="486" t="s">
        <v>695</v>
      </c>
      <c r="C37" s="503" t="s">
        <v>5</v>
      </c>
      <c r="D37" s="854"/>
      <c r="E37" s="265"/>
      <c r="F37" s="92">
        <f t="shared" si="5"/>
        <v>0</v>
      </c>
      <c r="G37" s="577"/>
      <c r="H37" s="198"/>
      <c r="I37" s="578"/>
      <c r="J37" s="199"/>
      <c r="K37" s="424"/>
      <c r="L37" s="427"/>
      <c r="M37" s="580">
        <v>23</v>
      </c>
      <c r="N37" s="581">
        <f>M37*D37</f>
        <v>0</v>
      </c>
    </row>
    <row r="38" spans="1:14" s="200" customFormat="1">
      <c r="A38" s="488" t="s">
        <v>123</v>
      </c>
      <c r="B38" s="486" t="s">
        <v>50</v>
      </c>
      <c r="C38" s="503" t="s">
        <v>3</v>
      </c>
      <c r="D38" s="854"/>
      <c r="E38" s="265">
        <v>1</v>
      </c>
      <c r="F38" s="92">
        <f t="shared" si="5"/>
        <v>0</v>
      </c>
      <c r="G38" s="266"/>
      <c r="H38" s="198">
        <f t="shared" si="6"/>
        <v>0</v>
      </c>
      <c r="I38" s="262"/>
      <c r="J38" s="199">
        <f t="shared" si="7"/>
        <v>0</v>
      </c>
      <c r="K38" s="424"/>
      <c r="L38" s="427"/>
      <c r="M38" s="433"/>
      <c r="N38" s="429"/>
    </row>
    <row r="39" spans="1:14" s="487" customFormat="1">
      <c r="A39" s="488" t="s">
        <v>124</v>
      </c>
      <c r="B39" s="610" t="s">
        <v>716</v>
      </c>
      <c r="C39" s="611" t="s">
        <v>3</v>
      </c>
      <c r="D39" s="856"/>
      <c r="E39" s="265"/>
      <c r="F39" s="92"/>
      <c r="G39" s="266"/>
      <c r="H39" s="198">
        <f t="shared" si="6"/>
        <v>0</v>
      </c>
      <c r="I39" s="262">
        <v>1</v>
      </c>
      <c r="J39" s="199">
        <f t="shared" si="7"/>
        <v>0</v>
      </c>
      <c r="K39" s="424"/>
      <c r="L39" s="424"/>
      <c r="M39" s="433"/>
      <c r="N39" s="433"/>
    </row>
    <row r="40" spans="1:14" s="487" customFormat="1" ht="31.5" customHeight="1">
      <c r="A40" s="488"/>
      <c r="B40" s="610" t="s">
        <v>717</v>
      </c>
      <c r="C40" s="611"/>
      <c r="D40" s="856"/>
      <c r="E40" s="265"/>
      <c r="F40" s="92"/>
      <c r="G40" s="266"/>
      <c r="H40" s="198"/>
      <c r="I40" s="262"/>
      <c r="J40" s="199"/>
      <c r="K40" s="424"/>
      <c r="L40" s="424"/>
      <c r="M40" s="433"/>
      <c r="N40" s="433"/>
    </row>
    <row r="41" spans="1:14" s="487" customFormat="1">
      <c r="A41" s="488"/>
      <c r="B41" s="610" t="s">
        <v>718</v>
      </c>
      <c r="C41" s="611"/>
      <c r="D41" s="856"/>
      <c r="E41" s="265"/>
      <c r="F41" s="92"/>
      <c r="G41" s="266"/>
      <c r="H41" s="198"/>
      <c r="I41" s="262"/>
      <c r="J41" s="199"/>
      <c r="K41" s="424"/>
      <c r="L41" s="424"/>
      <c r="M41" s="433"/>
      <c r="N41" s="433"/>
    </row>
    <row r="42" spans="1:14" s="487" customFormat="1" ht="28.5">
      <c r="A42" s="488"/>
      <c r="B42" s="610" t="s">
        <v>719</v>
      </c>
      <c r="C42" s="611"/>
      <c r="D42" s="856"/>
      <c r="E42" s="265"/>
      <c r="F42" s="92"/>
      <c r="G42" s="266"/>
      <c r="H42" s="198"/>
      <c r="I42" s="262"/>
      <c r="J42" s="199"/>
      <c r="K42" s="424"/>
      <c r="L42" s="424"/>
      <c r="M42" s="433"/>
      <c r="N42" s="433"/>
    </row>
    <row r="43" spans="1:14" s="487" customFormat="1">
      <c r="A43" s="488"/>
      <c r="B43" s="610" t="s">
        <v>720</v>
      </c>
      <c r="C43" s="611"/>
      <c r="D43" s="856"/>
      <c r="E43" s="265"/>
      <c r="F43" s="92"/>
      <c r="G43" s="266"/>
      <c r="H43" s="198"/>
      <c r="I43" s="262"/>
      <c r="J43" s="199"/>
      <c r="K43" s="424"/>
      <c r="L43" s="424"/>
      <c r="M43" s="433"/>
      <c r="N43" s="433"/>
    </row>
    <row r="44" spans="1:14" s="487" customFormat="1">
      <c r="A44" s="488"/>
      <c r="B44" s="610" t="s">
        <v>721</v>
      </c>
      <c r="C44" s="611"/>
      <c r="D44" s="856"/>
      <c r="E44" s="265"/>
      <c r="F44" s="92"/>
      <c r="G44" s="266"/>
      <c r="H44" s="198"/>
      <c r="I44" s="262"/>
      <c r="J44" s="199"/>
      <c r="K44" s="424"/>
      <c r="L44" s="424"/>
      <c r="M44" s="433"/>
      <c r="N44" s="433"/>
    </row>
    <row r="45" spans="1:14" s="487" customFormat="1">
      <c r="A45" s="488"/>
      <c r="B45" s="610" t="s">
        <v>722</v>
      </c>
      <c r="C45" s="611"/>
      <c r="D45" s="856"/>
      <c r="E45" s="265"/>
      <c r="F45" s="92"/>
      <c r="G45" s="266"/>
      <c r="H45" s="198"/>
      <c r="I45" s="262"/>
      <c r="J45" s="199"/>
      <c r="K45" s="424"/>
      <c r="L45" s="424"/>
      <c r="M45" s="433"/>
      <c r="N45" s="433"/>
    </row>
    <row r="46" spans="1:14" s="200" customFormat="1" ht="28.5">
      <c r="A46" s="488" t="s">
        <v>604</v>
      </c>
      <c r="B46" s="486" t="s">
        <v>694</v>
      </c>
      <c r="C46" s="503" t="s">
        <v>8</v>
      </c>
      <c r="D46" s="854"/>
      <c r="E46" s="265"/>
      <c r="F46" s="92"/>
      <c r="G46" s="577">
        <v>22</v>
      </c>
      <c r="H46" s="198">
        <f t="shared" si="6"/>
        <v>0</v>
      </c>
      <c r="I46" s="578">
        <v>119</v>
      </c>
      <c r="J46" s="199">
        <f t="shared" si="7"/>
        <v>0</v>
      </c>
      <c r="K46" s="424"/>
      <c r="L46" s="427"/>
      <c r="M46" s="433"/>
      <c r="N46" s="429"/>
    </row>
    <row r="47" spans="1:14" s="200" customFormat="1">
      <c r="A47" s="488" t="s">
        <v>723</v>
      </c>
      <c r="B47" s="486" t="s">
        <v>51</v>
      </c>
      <c r="C47" s="503"/>
      <c r="D47" s="854"/>
      <c r="E47" s="265"/>
      <c r="F47" s="92">
        <f t="shared" si="5"/>
        <v>0</v>
      </c>
      <c r="G47" s="266"/>
      <c r="H47" s="198">
        <f t="shared" si="6"/>
        <v>0</v>
      </c>
      <c r="I47" s="262"/>
      <c r="J47" s="199">
        <f t="shared" si="7"/>
        <v>0</v>
      </c>
      <c r="K47" s="424"/>
      <c r="L47" s="427"/>
      <c r="M47" s="433"/>
      <c r="N47" s="429"/>
    </row>
    <row r="48" spans="1:14" s="200" customFormat="1">
      <c r="A48" s="488" t="s">
        <v>724</v>
      </c>
      <c r="B48" s="486" t="s">
        <v>52</v>
      </c>
      <c r="C48" s="503" t="s">
        <v>24</v>
      </c>
      <c r="D48" s="854"/>
      <c r="E48" s="265">
        <v>5</v>
      </c>
      <c r="F48" s="92">
        <f t="shared" si="5"/>
        <v>0</v>
      </c>
      <c r="G48" s="266">
        <v>5</v>
      </c>
      <c r="H48" s="198">
        <f t="shared" si="6"/>
        <v>0</v>
      </c>
      <c r="I48" s="262">
        <v>2</v>
      </c>
      <c r="J48" s="199">
        <f t="shared" si="7"/>
        <v>0</v>
      </c>
      <c r="K48" s="424"/>
      <c r="L48" s="427"/>
      <c r="M48" s="433"/>
      <c r="N48" s="429"/>
    </row>
    <row r="49" spans="1:14" s="200" customFormat="1">
      <c r="A49" s="488" t="s">
        <v>725</v>
      </c>
      <c r="B49" s="486" t="s">
        <v>53</v>
      </c>
      <c r="C49" s="503" t="s">
        <v>24</v>
      </c>
      <c r="D49" s="854"/>
      <c r="E49" s="265">
        <v>10</v>
      </c>
      <c r="F49" s="92">
        <f t="shared" si="5"/>
        <v>0</v>
      </c>
      <c r="G49" s="266">
        <v>10</v>
      </c>
      <c r="H49" s="198">
        <f t="shared" si="6"/>
        <v>0</v>
      </c>
      <c r="I49" s="262">
        <v>5</v>
      </c>
      <c r="J49" s="199">
        <f t="shared" si="7"/>
        <v>0</v>
      </c>
      <c r="K49" s="424"/>
      <c r="L49" s="427"/>
      <c r="M49" s="433"/>
      <c r="N49" s="429"/>
    </row>
    <row r="50" spans="1:14" s="200" customFormat="1">
      <c r="A50" s="488" t="s">
        <v>726</v>
      </c>
      <c r="B50" s="486" t="s">
        <v>54</v>
      </c>
      <c r="C50" s="503" t="s">
        <v>24</v>
      </c>
      <c r="D50" s="854"/>
      <c r="E50" s="265">
        <v>20</v>
      </c>
      <c r="F50" s="92">
        <f t="shared" si="5"/>
        <v>0</v>
      </c>
      <c r="G50" s="266">
        <v>20</v>
      </c>
      <c r="H50" s="198">
        <f t="shared" si="6"/>
        <v>0</v>
      </c>
      <c r="I50" s="262">
        <v>10</v>
      </c>
      <c r="J50" s="199">
        <f t="shared" si="7"/>
        <v>0</v>
      </c>
      <c r="K50" s="424"/>
      <c r="L50" s="427"/>
      <c r="M50" s="433"/>
      <c r="N50" s="429"/>
    </row>
    <row r="51" spans="1:14" s="200" customFormat="1">
      <c r="A51" s="488" t="s">
        <v>727</v>
      </c>
      <c r="B51" s="486" t="s">
        <v>55</v>
      </c>
      <c r="C51" s="503" t="s">
        <v>24</v>
      </c>
      <c r="D51" s="854"/>
      <c r="E51" s="265">
        <v>10</v>
      </c>
      <c r="F51" s="92">
        <f t="shared" si="5"/>
        <v>0</v>
      </c>
      <c r="G51" s="266">
        <v>10</v>
      </c>
      <c r="H51" s="198">
        <f t="shared" si="6"/>
        <v>0</v>
      </c>
      <c r="I51" s="262">
        <v>5</v>
      </c>
      <c r="J51" s="199">
        <f t="shared" si="7"/>
        <v>0</v>
      </c>
      <c r="K51" s="424"/>
      <c r="L51" s="427"/>
      <c r="M51" s="433"/>
      <c r="N51" s="429"/>
    </row>
    <row r="52" spans="1:14" s="200" customFormat="1">
      <c r="A52" s="196"/>
      <c r="B52" s="208" t="s">
        <v>56</v>
      </c>
      <c r="C52" s="502"/>
      <c r="D52" s="14"/>
      <c r="E52" s="570"/>
      <c r="F52" s="86">
        <f>SUM(F24:F51)</f>
        <v>0</v>
      </c>
      <c r="G52" s="260"/>
      <c r="H52" s="274">
        <f>SUM(H24:H51)</f>
        <v>0</v>
      </c>
      <c r="I52" s="261"/>
      <c r="J52" s="275">
        <f>SUM(J24:J51)</f>
        <v>0</v>
      </c>
      <c r="K52" s="425"/>
      <c r="L52" s="582">
        <f>SUM(L24:L51)</f>
        <v>0</v>
      </c>
      <c r="M52" s="450"/>
      <c r="N52" s="583">
        <f>SUM(N24:N51)</f>
        <v>0</v>
      </c>
    </row>
    <row r="53" spans="1:14" s="200" customFormat="1">
      <c r="A53" s="201"/>
      <c r="B53" s="267"/>
      <c r="C53" s="268"/>
      <c r="D53" s="21"/>
      <c r="E53" s="265"/>
      <c r="F53" s="92">
        <f t="shared" ref="F53:F150" si="14">E53*D53</f>
        <v>0</v>
      </c>
      <c r="G53" s="266"/>
      <c r="H53" s="198">
        <f>G53*D53</f>
        <v>0</v>
      </c>
      <c r="I53" s="262"/>
      <c r="J53" s="199">
        <f>I53*D53</f>
        <v>0</v>
      </c>
      <c r="K53" s="424"/>
      <c r="L53" s="427"/>
      <c r="M53" s="433"/>
      <c r="N53" s="429"/>
    </row>
    <row r="54" spans="1:14" s="200" customFormat="1">
      <c r="A54" s="196" t="s">
        <v>59</v>
      </c>
      <c r="B54" s="208" t="s">
        <v>107</v>
      </c>
      <c r="C54" s="263" t="s">
        <v>36</v>
      </c>
      <c r="D54" s="6" t="s">
        <v>35</v>
      </c>
      <c r="E54" s="265" t="s">
        <v>37</v>
      </c>
      <c r="F54" s="92" t="s">
        <v>38</v>
      </c>
      <c r="G54" s="266" t="s">
        <v>37</v>
      </c>
      <c r="H54" s="198" t="s">
        <v>38</v>
      </c>
      <c r="I54" s="262" t="s">
        <v>37</v>
      </c>
      <c r="J54" s="199" t="s">
        <v>38</v>
      </c>
      <c r="K54" s="424" t="s">
        <v>37</v>
      </c>
      <c r="L54" s="427" t="s">
        <v>38</v>
      </c>
      <c r="M54" s="433"/>
      <c r="N54" s="429"/>
    </row>
    <row r="55" spans="1:14" s="200" customFormat="1" ht="42.75">
      <c r="A55" s="201" t="s">
        <v>108</v>
      </c>
      <c r="B55" s="197" t="s">
        <v>112</v>
      </c>
      <c r="C55" s="263" t="s">
        <v>11</v>
      </c>
      <c r="D55" s="854"/>
      <c r="E55" s="265">
        <v>250</v>
      </c>
      <c r="F55" s="92">
        <f t="shared" ref="F55:F71" si="15">E55*D55</f>
        <v>0</v>
      </c>
      <c r="G55" s="266">
        <v>50</v>
      </c>
      <c r="H55" s="198">
        <f t="shared" ref="H55:H81" si="16">G55*D55</f>
        <v>0</v>
      </c>
      <c r="I55" s="262">
        <v>150</v>
      </c>
      <c r="J55" s="199">
        <f>I55*D55</f>
        <v>0</v>
      </c>
      <c r="K55" s="424"/>
      <c r="L55" s="427"/>
      <c r="M55" s="433"/>
      <c r="N55" s="429"/>
    </row>
    <row r="56" spans="1:14" s="200" customFormat="1" ht="42.75">
      <c r="A56" s="201" t="s">
        <v>113</v>
      </c>
      <c r="B56" s="267" t="s">
        <v>629</v>
      </c>
      <c r="C56" s="268"/>
      <c r="D56" s="857"/>
      <c r="E56" s="265"/>
      <c r="F56" s="92">
        <f t="shared" si="15"/>
        <v>0</v>
      </c>
      <c r="G56" s="266"/>
      <c r="H56" s="198">
        <f t="shared" si="16"/>
        <v>0</v>
      </c>
      <c r="I56" s="262"/>
      <c r="J56" s="199">
        <f t="shared" ref="J56:J82" si="17">I56*D56</f>
        <v>0</v>
      </c>
      <c r="K56" s="424"/>
      <c r="L56" s="427"/>
      <c r="M56" s="433"/>
      <c r="N56" s="429"/>
    </row>
    <row r="57" spans="1:14" s="200" customFormat="1">
      <c r="A57" s="201" t="s">
        <v>14</v>
      </c>
      <c r="B57" s="267" t="s">
        <v>114</v>
      </c>
      <c r="C57" s="268" t="s">
        <v>11</v>
      </c>
      <c r="D57" s="857"/>
      <c r="E57" s="265">
        <v>110</v>
      </c>
      <c r="F57" s="92">
        <f t="shared" si="15"/>
        <v>0</v>
      </c>
      <c r="G57" s="266"/>
      <c r="H57" s="198">
        <f t="shared" si="16"/>
        <v>0</v>
      </c>
      <c r="I57" s="262"/>
      <c r="J57" s="199">
        <f t="shared" si="17"/>
        <v>0</v>
      </c>
      <c r="K57" s="424"/>
      <c r="L57" s="427"/>
      <c r="M57" s="433"/>
      <c r="N57" s="429"/>
    </row>
    <row r="58" spans="1:14" s="200" customFormat="1">
      <c r="A58" s="201" t="s">
        <v>64</v>
      </c>
      <c r="B58" s="267" t="s">
        <v>115</v>
      </c>
      <c r="C58" s="268" t="s">
        <v>11</v>
      </c>
      <c r="D58" s="857"/>
      <c r="E58" s="265">
        <v>45</v>
      </c>
      <c r="F58" s="92">
        <f t="shared" si="15"/>
        <v>0</v>
      </c>
      <c r="G58" s="266"/>
      <c r="H58" s="198">
        <f t="shared" si="16"/>
        <v>0</v>
      </c>
      <c r="I58" s="262"/>
      <c r="J58" s="199">
        <f t="shared" si="17"/>
        <v>0</v>
      </c>
      <c r="K58" s="424"/>
      <c r="L58" s="427"/>
      <c r="M58" s="433"/>
      <c r="N58" s="429"/>
    </row>
    <row r="59" spans="1:14" s="200" customFormat="1">
      <c r="A59" s="201" t="s">
        <v>15</v>
      </c>
      <c r="B59" s="267" t="s">
        <v>630</v>
      </c>
      <c r="C59" s="268" t="s">
        <v>11</v>
      </c>
      <c r="D59" s="857"/>
      <c r="E59" s="265">
        <v>10</v>
      </c>
      <c r="F59" s="92">
        <f t="shared" si="15"/>
        <v>0</v>
      </c>
      <c r="G59" s="266"/>
      <c r="H59" s="198">
        <f t="shared" si="16"/>
        <v>0</v>
      </c>
      <c r="I59" s="262"/>
      <c r="J59" s="199">
        <f t="shared" si="17"/>
        <v>0</v>
      </c>
      <c r="K59" s="424"/>
      <c r="L59" s="427"/>
      <c r="M59" s="433"/>
      <c r="N59" s="429"/>
    </row>
    <row r="60" spans="1:14" s="200" customFormat="1">
      <c r="A60" s="201" t="s">
        <v>16</v>
      </c>
      <c r="B60" s="267" t="s">
        <v>657</v>
      </c>
      <c r="C60" s="268" t="s">
        <v>11</v>
      </c>
      <c r="D60" s="857"/>
      <c r="E60" s="265"/>
      <c r="F60" s="92">
        <f t="shared" si="15"/>
        <v>0</v>
      </c>
      <c r="G60" s="266">
        <v>10</v>
      </c>
      <c r="H60" s="198">
        <f t="shared" si="16"/>
        <v>0</v>
      </c>
      <c r="I60" s="262"/>
      <c r="J60" s="199">
        <f t="shared" si="17"/>
        <v>0</v>
      </c>
      <c r="K60" s="424"/>
      <c r="L60" s="427"/>
      <c r="M60" s="433"/>
      <c r="N60" s="429"/>
    </row>
    <row r="61" spans="1:14" s="200" customFormat="1" ht="28.5">
      <c r="A61" s="201" t="s">
        <v>6</v>
      </c>
      <c r="B61" s="267" t="s">
        <v>122</v>
      </c>
      <c r="C61" s="268" t="s">
        <v>11</v>
      </c>
      <c r="D61" s="857"/>
      <c r="E61" s="265">
        <v>250</v>
      </c>
      <c r="F61" s="92">
        <f t="shared" si="15"/>
        <v>0</v>
      </c>
      <c r="G61" s="266"/>
      <c r="H61" s="198">
        <f t="shared" si="16"/>
        <v>0</v>
      </c>
      <c r="I61" s="262">
        <v>100</v>
      </c>
      <c r="J61" s="199">
        <f t="shared" si="17"/>
        <v>0</v>
      </c>
      <c r="K61" s="424"/>
      <c r="L61" s="427"/>
      <c r="M61" s="433"/>
      <c r="N61" s="429"/>
    </row>
    <row r="62" spans="1:14" s="200" customFormat="1" ht="57">
      <c r="A62" s="201" t="s">
        <v>123</v>
      </c>
      <c r="B62" s="267" t="s">
        <v>116</v>
      </c>
      <c r="C62" s="268"/>
      <c r="D62" s="857"/>
      <c r="E62" s="265"/>
      <c r="F62" s="92">
        <f t="shared" si="15"/>
        <v>0</v>
      </c>
      <c r="G62" s="266"/>
      <c r="H62" s="198">
        <f t="shared" si="16"/>
        <v>0</v>
      </c>
      <c r="I62" s="262"/>
      <c r="J62" s="199">
        <f t="shared" si="17"/>
        <v>0</v>
      </c>
      <c r="K62" s="424"/>
      <c r="L62" s="427"/>
      <c r="M62" s="433"/>
      <c r="N62" s="429"/>
    </row>
    <row r="63" spans="1:14" s="200" customFormat="1">
      <c r="A63" s="201" t="s">
        <v>7</v>
      </c>
      <c r="B63" s="267" t="s">
        <v>117</v>
      </c>
      <c r="C63" s="268" t="s">
        <v>11</v>
      </c>
      <c r="D63" s="857"/>
      <c r="E63" s="265">
        <v>50</v>
      </c>
      <c r="F63" s="92">
        <f t="shared" si="15"/>
        <v>0</v>
      </c>
      <c r="G63" s="266"/>
      <c r="H63" s="198">
        <f t="shared" si="16"/>
        <v>0</v>
      </c>
      <c r="I63" s="262"/>
      <c r="J63" s="199">
        <f t="shared" si="17"/>
        <v>0</v>
      </c>
      <c r="K63" s="424"/>
      <c r="L63" s="427"/>
      <c r="M63" s="433"/>
      <c r="N63" s="429"/>
    </row>
    <row r="64" spans="1:14" s="200" customFormat="1">
      <c r="A64" s="201" t="s">
        <v>22</v>
      </c>
      <c r="B64" s="267" t="s">
        <v>118</v>
      </c>
      <c r="C64" s="268" t="s">
        <v>11</v>
      </c>
      <c r="D64" s="857"/>
      <c r="E64" s="265">
        <v>20</v>
      </c>
      <c r="F64" s="92">
        <f t="shared" si="15"/>
        <v>0</v>
      </c>
      <c r="G64" s="266"/>
      <c r="H64" s="198">
        <f t="shared" si="16"/>
        <v>0</v>
      </c>
      <c r="I64" s="262"/>
      <c r="J64" s="199">
        <f t="shared" si="17"/>
        <v>0</v>
      </c>
      <c r="K64" s="424"/>
      <c r="L64" s="427"/>
      <c r="M64" s="433"/>
      <c r="N64" s="429"/>
    </row>
    <row r="65" spans="1:17" s="200" customFormat="1">
      <c r="A65" s="201" t="s">
        <v>631</v>
      </c>
      <c r="B65" s="267" t="s">
        <v>632</v>
      </c>
      <c r="C65" s="268" t="s">
        <v>11</v>
      </c>
      <c r="D65" s="857"/>
      <c r="E65" s="265">
        <v>8</v>
      </c>
      <c r="F65" s="92">
        <f t="shared" si="15"/>
        <v>0</v>
      </c>
      <c r="G65" s="266"/>
      <c r="H65" s="198">
        <f t="shared" si="16"/>
        <v>0</v>
      </c>
      <c r="I65" s="262"/>
      <c r="J65" s="199">
        <f t="shared" si="17"/>
        <v>0</v>
      </c>
      <c r="K65" s="424"/>
      <c r="L65" s="427"/>
      <c r="M65" s="433"/>
      <c r="N65" s="429"/>
    </row>
    <row r="66" spans="1:17" s="200" customFormat="1">
      <c r="A66" s="201" t="s">
        <v>15</v>
      </c>
      <c r="B66" s="267" t="s">
        <v>656</v>
      </c>
      <c r="C66" s="268" t="s">
        <v>11</v>
      </c>
      <c r="D66" s="857"/>
      <c r="E66" s="265"/>
      <c r="F66" s="92">
        <f t="shared" si="15"/>
        <v>0</v>
      </c>
      <c r="G66" s="266">
        <v>8</v>
      </c>
      <c r="H66" s="198">
        <f t="shared" si="16"/>
        <v>0</v>
      </c>
      <c r="I66" s="262"/>
      <c r="J66" s="199">
        <f t="shared" si="17"/>
        <v>0</v>
      </c>
      <c r="K66" s="424"/>
      <c r="L66" s="427"/>
      <c r="M66" s="433"/>
      <c r="N66" s="429"/>
    </row>
    <row r="67" spans="1:17" s="200" customFormat="1" ht="28.5">
      <c r="A67" s="201" t="s">
        <v>9</v>
      </c>
      <c r="B67" s="267" t="s">
        <v>121</v>
      </c>
      <c r="C67" s="268"/>
      <c r="D67" s="857"/>
      <c r="E67" s="265"/>
      <c r="F67" s="92">
        <f t="shared" si="15"/>
        <v>0</v>
      </c>
      <c r="G67" s="266"/>
      <c r="H67" s="198">
        <f t="shared" si="16"/>
        <v>0</v>
      </c>
      <c r="I67" s="262"/>
      <c r="J67" s="199">
        <f t="shared" si="17"/>
        <v>0</v>
      </c>
      <c r="K67" s="424"/>
      <c r="L67" s="427"/>
      <c r="M67" s="433"/>
      <c r="N67" s="429"/>
      <c r="Q67" s="200" t="s">
        <v>215</v>
      </c>
    </row>
    <row r="68" spans="1:17" s="200" customFormat="1">
      <c r="A68" s="201" t="s">
        <v>17</v>
      </c>
      <c r="B68" s="267" t="s">
        <v>119</v>
      </c>
      <c r="C68" s="268" t="s">
        <v>11</v>
      </c>
      <c r="D68" s="857"/>
      <c r="E68" s="265">
        <v>300</v>
      </c>
      <c r="F68" s="92">
        <f t="shared" si="15"/>
        <v>0</v>
      </c>
      <c r="G68" s="266"/>
      <c r="H68" s="198">
        <f t="shared" si="16"/>
        <v>0</v>
      </c>
      <c r="I68" s="262">
        <v>100</v>
      </c>
      <c r="J68" s="199">
        <f t="shared" si="17"/>
        <v>0</v>
      </c>
      <c r="K68" s="424"/>
      <c r="L68" s="427"/>
      <c r="M68" s="433"/>
      <c r="N68" s="429"/>
    </row>
    <row r="69" spans="1:17" s="200" customFormat="1">
      <c r="A69" s="488" t="s">
        <v>18</v>
      </c>
      <c r="B69" s="267" t="s">
        <v>120</v>
      </c>
      <c r="C69" s="268" t="s">
        <v>11</v>
      </c>
      <c r="D69" s="857"/>
      <c r="E69" s="265">
        <v>150</v>
      </c>
      <c r="F69" s="92">
        <f t="shared" si="15"/>
        <v>0</v>
      </c>
      <c r="G69" s="266"/>
      <c r="H69" s="198">
        <f t="shared" si="16"/>
        <v>0</v>
      </c>
      <c r="I69" s="262">
        <v>50</v>
      </c>
      <c r="J69" s="199">
        <f t="shared" si="17"/>
        <v>0</v>
      </c>
      <c r="K69" s="424"/>
      <c r="L69" s="427"/>
      <c r="M69" s="433"/>
      <c r="N69" s="429"/>
    </row>
    <row r="70" spans="1:17" s="200" customFormat="1" ht="57">
      <c r="A70" s="488" t="s">
        <v>21</v>
      </c>
      <c r="B70" s="486" t="s">
        <v>125</v>
      </c>
      <c r="C70" s="268" t="s">
        <v>10</v>
      </c>
      <c r="D70" s="857"/>
      <c r="E70" s="265">
        <f>35+205+20+372+36+4+4.05</f>
        <v>676.05</v>
      </c>
      <c r="F70" s="92">
        <f>E70*D70</f>
        <v>0</v>
      </c>
      <c r="G70" s="577">
        <f>118+39+774+274+17+59+87</f>
        <v>1368</v>
      </c>
      <c r="H70" s="198">
        <f>G70*D70</f>
        <v>0</v>
      </c>
      <c r="I70" s="578">
        <f>418+56+281+385+103+120+30</f>
        <v>1393</v>
      </c>
      <c r="J70" s="199">
        <f t="shared" si="17"/>
        <v>0</v>
      </c>
      <c r="K70" s="579"/>
      <c r="L70" s="566"/>
      <c r="M70" s="433"/>
      <c r="N70" s="429"/>
    </row>
    <row r="71" spans="1:17" s="200" customFormat="1" ht="42.75">
      <c r="A71" s="488" t="s">
        <v>126</v>
      </c>
      <c r="B71" s="267" t="s">
        <v>149</v>
      </c>
      <c r="C71" s="268"/>
      <c r="D71" s="857"/>
      <c r="E71" s="265"/>
      <c r="F71" s="92">
        <f t="shared" si="15"/>
        <v>0</v>
      </c>
      <c r="G71" s="266"/>
      <c r="H71" s="198">
        <f t="shared" si="16"/>
        <v>0</v>
      </c>
      <c r="I71" s="262"/>
      <c r="J71" s="199">
        <f t="shared" si="17"/>
        <v>0</v>
      </c>
      <c r="K71" s="424"/>
      <c r="L71" s="427"/>
      <c r="M71" s="433"/>
      <c r="N71" s="429"/>
    </row>
    <row r="72" spans="1:17" s="200" customFormat="1" ht="28.5">
      <c r="A72" s="488" t="s">
        <v>23</v>
      </c>
      <c r="B72" s="267" t="s">
        <v>140</v>
      </c>
      <c r="C72" s="268" t="s">
        <v>11</v>
      </c>
      <c r="D72" s="857"/>
      <c r="E72" s="265">
        <f>35*0.25</f>
        <v>8.75</v>
      </c>
      <c r="F72" s="92">
        <f t="shared" ref="F72:F78" si="18">E72*D72</f>
        <v>0</v>
      </c>
      <c r="G72" s="577">
        <f>774*0.25</f>
        <v>193.5</v>
      </c>
      <c r="H72" s="198">
        <f>G72*D72</f>
        <v>0</v>
      </c>
      <c r="I72" s="262">
        <f>281*0.25+385*0.25+30*0.25</f>
        <v>174</v>
      </c>
      <c r="J72" s="199">
        <f t="shared" si="17"/>
        <v>0</v>
      </c>
      <c r="K72" s="579"/>
      <c r="L72" s="566"/>
      <c r="M72" s="433"/>
      <c r="N72" s="429"/>
    </row>
    <row r="73" spans="1:17" s="200" customFormat="1" ht="28.5">
      <c r="A73" s="488" t="s">
        <v>25</v>
      </c>
      <c r="B73" s="267" t="s">
        <v>617</v>
      </c>
      <c r="C73" s="268" t="s">
        <v>11</v>
      </c>
      <c r="D73" s="857"/>
      <c r="E73" s="265">
        <f>(372+8+36)*0.25</f>
        <v>104</v>
      </c>
      <c r="F73" s="92">
        <f t="shared" si="18"/>
        <v>0</v>
      </c>
      <c r="G73" s="266">
        <f>274*0.3+59*0.25+87*0.25</f>
        <v>118.7</v>
      </c>
      <c r="H73" s="198">
        <f>G73*D73</f>
        <v>0</v>
      </c>
      <c r="I73" s="262">
        <f>418*0.25</f>
        <v>104.5</v>
      </c>
      <c r="J73" s="199">
        <f t="shared" si="17"/>
        <v>0</v>
      </c>
      <c r="K73" s="424"/>
      <c r="L73" s="427"/>
      <c r="M73" s="433"/>
      <c r="N73" s="429"/>
    </row>
    <row r="74" spans="1:17" s="200" customFormat="1" ht="28.5">
      <c r="A74" s="488" t="s">
        <v>146</v>
      </c>
      <c r="B74" s="267" t="s">
        <v>141</v>
      </c>
      <c r="C74" s="268" t="s">
        <v>11</v>
      </c>
      <c r="D74" s="857"/>
      <c r="E74" s="265">
        <f>35*0.25</f>
        <v>8.75</v>
      </c>
      <c r="F74" s="92">
        <f t="shared" si="18"/>
        <v>0</v>
      </c>
      <c r="G74" s="577">
        <f>774*0.25+274*0.2</f>
        <v>248.3</v>
      </c>
      <c r="H74" s="198">
        <f>G74*D74</f>
        <v>0</v>
      </c>
      <c r="I74" s="262">
        <f>418*0.25+281*0.25+385*0.25+30*0.25</f>
        <v>278.5</v>
      </c>
      <c r="J74" s="199">
        <f t="shared" ref="J74:J75" si="19">I74*D74</f>
        <v>0</v>
      </c>
      <c r="K74" s="579"/>
      <c r="L74" s="566"/>
      <c r="M74" s="433"/>
      <c r="N74" s="429"/>
    </row>
    <row r="75" spans="1:17" s="200" customFormat="1" ht="28.5">
      <c r="A75" s="488" t="s">
        <v>147</v>
      </c>
      <c r="B75" s="267" t="s">
        <v>616</v>
      </c>
      <c r="C75" s="268" t="s">
        <v>11</v>
      </c>
      <c r="D75" s="857"/>
      <c r="E75" s="265">
        <f>372*0.2+36*0.2+8*0.2</f>
        <v>83.2</v>
      </c>
      <c r="F75" s="92">
        <f t="shared" si="18"/>
        <v>0</v>
      </c>
      <c r="G75" s="577">
        <f>59*0.2+87*0.2</f>
        <v>29.200000000000003</v>
      </c>
      <c r="H75" s="198">
        <f>G75*D75</f>
        <v>0</v>
      </c>
      <c r="I75" s="578">
        <f>1.9*0.2</f>
        <v>0.38</v>
      </c>
      <c r="J75" s="199">
        <f t="shared" si="19"/>
        <v>0</v>
      </c>
      <c r="K75" s="424"/>
      <c r="L75" s="427"/>
      <c r="M75" s="433"/>
      <c r="N75" s="429"/>
    </row>
    <row r="76" spans="1:17" s="200" customFormat="1" ht="28.5">
      <c r="A76" s="488" t="s">
        <v>615</v>
      </c>
      <c r="B76" s="267" t="s">
        <v>619</v>
      </c>
      <c r="C76" s="268" t="s">
        <v>11</v>
      </c>
      <c r="D76" s="857"/>
      <c r="E76" s="265">
        <f>205*0.3</f>
        <v>61.5</v>
      </c>
      <c r="F76" s="92">
        <f t="shared" si="18"/>
        <v>0</v>
      </c>
      <c r="G76" s="266"/>
      <c r="H76" s="198"/>
      <c r="I76" s="262">
        <f>103*0.3</f>
        <v>30.9</v>
      </c>
      <c r="J76" s="199">
        <f>I76*D76</f>
        <v>0</v>
      </c>
      <c r="K76" s="424"/>
      <c r="L76" s="427"/>
      <c r="M76" s="433"/>
      <c r="N76" s="429"/>
    </row>
    <row r="77" spans="1:17" s="200" customFormat="1" ht="28.5">
      <c r="A77" s="557" t="s">
        <v>618</v>
      </c>
      <c r="B77" s="267" t="s">
        <v>148</v>
      </c>
      <c r="C77" s="268" t="s">
        <v>11</v>
      </c>
      <c r="D77" s="857"/>
      <c r="E77" s="265">
        <f>20*0.2</f>
        <v>4</v>
      </c>
      <c r="F77" s="92">
        <f t="shared" si="18"/>
        <v>0</v>
      </c>
      <c r="G77" s="266">
        <f>118*0.4+39*0.2</f>
        <v>55</v>
      </c>
      <c r="H77" s="198">
        <f t="shared" si="16"/>
        <v>0</v>
      </c>
      <c r="I77" s="262">
        <f>56*0.4+120*0.2</f>
        <v>46.400000000000006</v>
      </c>
      <c r="J77" s="199">
        <f t="shared" si="17"/>
        <v>0</v>
      </c>
      <c r="K77" s="424"/>
      <c r="L77" s="427"/>
      <c r="M77" s="433"/>
      <c r="N77" s="429"/>
    </row>
    <row r="78" spans="1:17" s="200" customFormat="1" ht="28.5">
      <c r="A78" s="557" t="s">
        <v>620</v>
      </c>
      <c r="B78" s="267" t="s">
        <v>621</v>
      </c>
      <c r="C78" s="268" t="s">
        <v>11</v>
      </c>
      <c r="D78" s="857"/>
      <c r="E78" s="265">
        <f>205*0.17</f>
        <v>34.85</v>
      </c>
      <c r="F78" s="92">
        <f t="shared" si="18"/>
        <v>0</v>
      </c>
      <c r="G78" s="266"/>
      <c r="H78" s="198"/>
      <c r="I78" s="262">
        <f>103*0.17</f>
        <v>17.510000000000002</v>
      </c>
      <c r="J78" s="199">
        <f>I78*D78</f>
        <v>0</v>
      </c>
      <c r="K78" s="424"/>
      <c r="L78" s="427"/>
      <c r="M78" s="433"/>
      <c r="N78" s="429"/>
    </row>
    <row r="79" spans="1:17" s="200" customFormat="1" ht="28.5">
      <c r="A79" s="488" t="s">
        <v>691</v>
      </c>
      <c r="B79" s="267" t="s">
        <v>692</v>
      </c>
      <c r="C79" s="268" t="s">
        <v>11</v>
      </c>
      <c r="D79" s="857"/>
      <c r="E79" s="265"/>
      <c r="F79" s="92"/>
      <c r="G79" s="266">
        <f>274*0.25</f>
        <v>68.5</v>
      </c>
      <c r="H79" s="198">
        <f>G79*D79</f>
        <v>0</v>
      </c>
      <c r="I79" s="262"/>
      <c r="J79" s="199"/>
      <c r="K79" s="424"/>
      <c r="L79" s="427"/>
      <c r="M79" s="433"/>
      <c r="N79" s="429"/>
    </row>
    <row r="80" spans="1:17" s="200" customFormat="1" ht="28.5">
      <c r="A80" s="488" t="s">
        <v>696</v>
      </c>
      <c r="B80" s="267" t="s">
        <v>693</v>
      </c>
      <c r="C80" s="268" t="s">
        <v>11</v>
      </c>
      <c r="D80" s="857"/>
      <c r="E80" s="265"/>
      <c r="F80" s="92"/>
      <c r="G80" s="266">
        <f>773*0.1</f>
        <v>77.300000000000011</v>
      </c>
      <c r="H80" s="198">
        <f>G80*D80</f>
        <v>0</v>
      </c>
      <c r="I80" s="262">
        <f>30*0.1</f>
        <v>3</v>
      </c>
      <c r="J80" s="199">
        <f>I80*D80</f>
        <v>0</v>
      </c>
      <c r="K80" s="424"/>
      <c r="L80" s="427"/>
      <c r="M80" s="433"/>
      <c r="N80" s="429"/>
    </row>
    <row r="81" spans="1:14" s="200" customFormat="1">
      <c r="A81" s="557">
        <v>7</v>
      </c>
      <c r="B81" s="267" t="s">
        <v>127</v>
      </c>
      <c r="C81" s="268" t="s">
        <v>10</v>
      </c>
      <c r="D81" s="857"/>
      <c r="E81" s="265">
        <f>35+372+36+8</f>
        <v>451</v>
      </c>
      <c r="F81" s="92">
        <f>E81*D81</f>
        <v>0</v>
      </c>
      <c r="G81" s="266">
        <f>118+774+274+17+59+87</f>
        <v>1329</v>
      </c>
      <c r="H81" s="198">
        <f t="shared" si="16"/>
        <v>0</v>
      </c>
      <c r="I81" s="262">
        <f>56+418+281+385+30+1.9</f>
        <v>1171.9000000000001</v>
      </c>
      <c r="J81" s="199">
        <f t="shared" si="17"/>
        <v>0</v>
      </c>
      <c r="K81" s="579"/>
      <c r="L81" s="566"/>
      <c r="M81" s="433"/>
      <c r="N81" s="429"/>
    </row>
    <row r="82" spans="1:14" s="200" customFormat="1">
      <c r="A82" s="557" t="s">
        <v>678</v>
      </c>
      <c r="B82" s="267" t="s">
        <v>690</v>
      </c>
      <c r="C82" s="268" t="s">
        <v>10</v>
      </c>
      <c r="D82" s="857"/>
      <c r="E82" s="265">
        <v>205</v>
      </c>
      <c r="F82" s="92">
        <f>E82*D82</f>
        <v>0</v>
      </c>
      <c r="G82" s="266"/>
      <c r="H82" s="198"/>
      <c r="I82" s="262">
        <v>103</v>
      </c>
      <c r="J82" s="199">
        <f t="shared" si="17"/>
        <v>0</v>
      </c>
      <c r="K82" s="424"/>
      <c r="L82" s="427"/>
      <c r="M82" s="433"/>
      <c r="N82" s="429"/>
    </row>
    <row r="83" spans="1:14" s="271" customFormat="1">
      <c r="A83" s="196"/>
      <c r="B83" s="269" t="s">
        <v>135</v>
      </c>
      <c r="C83" s="270"/>
      <c r="D83" s="858"/>
      <c r="E83" s="570"/>
      <c r="F83" s="86">
        <f>SUM(F55:F82)</f>
        <v>0</v>
      </c>
      <c r="G83" s="260"/>
      <c r="H83" s="274">
        <f>SUM(H55:H82)</f>
        <v>0</v>
      </c>
      <c r="I83" s="261"/>
      <c r="J83" s="275">
        <f>SUM(J55:J82)</f>
        <v>0</v>
      </c>
      <c r="K83" s="425"/>
      <c r="L83" s="582">
        <f>SUM(L55:L82)</f>
        <v>0</v>
      </c>
      <c r="M83" s="434"/>
      <c r="N83" s="430"/>
    </row>
    <row r="84" spans="1:14" s="200" customFormat="1">
      <c r="A84" s="488"/>
      <c r="B84" s="267"/>
      <c r="C84" s="268"/>
      <c r="D84" s="21"/>
      <c r="E84" s="265"/>
      <c r="F84" s="92"/>
      <c r="G84" s="266"/>
      <c r="H84" s="198"/>
      <c r="I84" s="262"/>
      <c r="J84" s="199"/>
      <c r="K84" s="424"/>
      <c r="L84" s="427"/>
      <c r="M84" s="433"/>
      <c r="N84" s="429"/>
    </row>
    <row r="85" spans="1:14" s="200" customFormat="1">
      <c r="A85" s="196" t="s">
        <v>62</v>
      </c>
      <c r="B85" s="208" t="s">
        <v>1</v>
      </c>
      <c r="C85" s="503" t="s">
        <v>36</v>
      </c>
      <c r="D85" s="6" t="s">
        <v>35</v>
      </c>
      <c r="E85" s="265" t="s">
        <v>37</v>
      </c>
      <c r="F85" s="92" t="s">
        <v>38</v>
      </c>
      <c r="G85" s="266" t="s">
        <v>37</v>
      </c>
      <c r="H85" s="198" t="s">
        <v>38</v>
      </c>
      <c r="I85" s="262" t="s">
        <v>37</v>
      </c>
      <c r="J85" s="199" t="s">
        <v>38</v>
      </c>
      <c r="K85" s="424"/>
      <c r="L85" s="427"/>
      <c r="M85" s="433"/>
      <c r="N85" s="429"/>
    </row>
    <row r="86" spans="1:14" s="200" customFormat="1" ht="57">
      <c r="A86" s="488" t="s">
        <v>4</v>
      </c>
      <c r="B86" s="486" t="s">
        <v>611</v>
      </c>
      <c r="C86" s="503"/>
      <c r="D86" s="854"/>
      <c r="E86" s="265"/>
      <c r="F86" s="92">
        <f t="shared" si="14"/>
        <v>0</v>
      </c>
      <c r="G86" s="266"/>
      <c r="H86" s="198">
        <f>G86*D86</f>
        <v>0</v>
      </c>
      <c r="I86" s="262"/>
      <c r="J86" s="199">
        <f>I86*D86</f>
        <v>0</v>
      </c>
      <c r="K86" s="424"/>
      <c r="L86" s="427"/>
      <c r="M86" s="433"/>
      <c r="N86" s="429"/>
    </row>
    <row r="87" spans="1:14" s="200" customFormat="1">
      <c r="A87" s="201" t="s">
        <v>12</v>
      </c>
      <c r="B87" s="197" t="s">
        <v>70</v>
      </c>
      <c r="C87" s="263"/>
      <c r="D87" s="854"/>
      <c r="E87" s="265"/>
      <c r="F87" s="92">
        <f t="shared" si="14"/>
        <v>0</v>
      </c>
      <c r="G87" s="266"/>
      <c r="H87" s="198">
        <f>G87*D87</f>
        <v>0</v>
      </c>
      <c r="I87" s="262"/>
      <c r="J87" s="199">
        <f t="shared" ref="J87:J151" si="20">I87*D87</f>
        <v>0</v>
      </c>
      <c r="K87" s="424"/>
      <c r="L87" s="427"/>
      <c r="M87" s="433"/>
      <c r="N87" s="429"/>
    </row>
    <row r="88" spans="1:14" s="200" customFormat="1">
      <c r="A88" s="201" t="s">
        <v>80</v>
      </c>
      <c r="B88" s="197" t="s">
        <v>96</v>
      </c>
      <c r="C88" s="263" t="s">
        <v>11</v>
      </c>
      <c r="D88" s="854"/>
      <c r="E88" s="265">
        <v>4</v>
      </c>
      <c r="F88" s="92">
        <f t="shared" si="14"/>
        <v>0</v>
      </c>
      <c r="G88" s="266">
        <f>85*0.05</f>
        <v>4.25</v>
      </c>
      <c r="H88" s="198">
        <f t="shared" ref="H88:H151" si="21">G88*D88</f>
        <v>0</v>
      </c>
      <c r="I88" s="262"/>
      <c r="J88" s="199">
        <f t="shared" si="20"/>
        <v>0</v>
      </c>
      <c r="K88" s="424"/>
      <c r="L88" s="427"/>
      <c r="M88" s="433"/>
      <c r="N88" s="429"/>
    </row>
    <row r="89" spans="1:14" s="200" customFormat="1" ht="28.5">
      <c r="A89" s="201" t="s">
        <v>81</v>
      </c>
      <c r="B89" s="197" t="s">
        <v>79</v>
      </c>
      <c r="C89" s="263"/>
      <c r="D89" s="854"/>
      <c r="E89" s="265"/>
      <c r="F89" s="92">
        <f t="shared" si="14"/>
        <v>0</v>
      </c>
      <c r="G89" s="266"/>
      <c r="H89" s="198">
        <f t="shared" si="21"/>
        <v>0</v>
      </c>
      <c r="I89" s="262"/>
      <c r="J89" s="199">
        <f t="shared" si="20"/>
        <v>0</v>
      </c>
      <c r="K89" s="424"/>
      <c r="L89" s="427"/>
      <c r="M89" s="433"/>
      <c r="N89" s="429"/>
    </row>
    <row r="90" spans="1:14" s="200" customFormat="1">
      <c r="A90" s="201" t="s">
        <v>82</v>
      </c>
      <c r="B90" s="197" t="s">
        <v>77</v>
      </c>
      <c r="C90" s="263" t="s">
        <v>11</v>
      </c>
      <c r="D90" s="854"/>
      <c r="E90" s="265">
        <v>13</v>
      </c>
      <c r="F90" s="92">
        <f t="shared" si="14"/>
        <v>0</v>
      </c>
      <c r="G90" s="266"/>
      <c r="H90" s="198">
        <f t="shared" si="21"/>
        <v>0</v>
      </c>
      <c r="I90" s="262"/>
      <c r="J90" s="199">
        <f t="shared" si="20"/>
        <v>0</v>
      </c>
      <c r="K90" s="424"/>
      <c r="L90" s="427"/>
      <c r="M90" s="433"/>
      <c r="N90" s="429"/>
    </row>
    <row r="91" spans="1:14" s="200" customFormat="1">
      <c r="A91" s="201" t="s">
        <v>83</v>
      </c>
      <c r="B91" s="197" t="s">
        <v>78</v>
      </c>
      <c r="C91" s="263" t="s">
        <v>11</v>
      </c>
      <c r="D91" s="854"/>
      <c r="E91" s="265">
        <v>5.5</v>
      </c>
      <c r="F91" s="92"/>
      <c r="G91" s="266">
        <f>85*0.15</f>
        <v>12.75</v>
      </c>
      <c r="H91" s="198"/>
      <c r="I91" s="262"/>
      <c r="J91" s="199">
        <f t="shared" si="20"/>
        <v>0</v>
      </c>
      <c r="K91" s="424"/>
      <c r="L91" s="427"/>
      <c r="M91" s="433"/>
      <c r="N91" s="429"/>
    </row>
    <row r="92" spans="1:14" s="200" customFormat="1" ht="42.75">
      <c r="A92" s="201"/>
      <c r="B92" s="197" t="s">
        <v>132</v>
      </c>
      <c r="C92" s="263"/>
      <c r="D92" s="854"/>
      <c r="E92" s="265"/>
      <c r="F92" s="92">
        <f t="shared" si="14"/>
        <v>0</v>
      </c>
      <c r="G92" s="266"/>
      <c r="H92" s="198">
        <f t="shared" si="21"/>
        <v>0</v>
      </c>
      <c r="I92" s="262"/>
      <c r="J92" s="199">
        <f t="shared" si="20"/>
        <v>0</v>
      </c>
      <c r="K92" s="424"/>
      <c r="L92" s="427"/>
      <c r="M92" s="433"/>
      <c r="N92" s="429"/>
    </row>
    <row r="93" spans="1:14" s="200" customFormat="1">
      <c r="A93" s="201" t="s">
        <v>84</v>
      </c>
      <c r="B93" s="197" t="s">
        <v>106</v>
      </c>
      <c r="C93" s="263" t="s">
        <v>11</v>
      </c>
      <c r="D93" s="854"/>
      <c r="E93" s="265">
        <v>9</v>
      </c>
      <c r="F93" s="92">
        <f t="shared" si="14"/>
        <v>0</v>
      </c>
      <c r="G93" s="266"/>
      <c r="H93" s="198">
        <f t="shared" si="21"/>
        <v>0</v>
      </c>
      <c r="I93" s="262"/>
      <c r="J93" s="199">
        <f t="shared" si="20"/>
        <v>0</v>
      </c>
      <c r="K93" s="424"/>
      <c r="L93" s="427"/>
      <c r="M93" s="433"/>
      <c r="N93" s="429"/>
    </row>
    <row r="94" spans="1:14" s="200" customFormat="1">
      <c r="A94" s="201" t="s">
        <v>85</v>
      </c>
      <c r="B94" s="197" t="s">
        <v>89</v>
      </c>
      <c r="C94" s="263"/>
      <c r="D94" s="854"/>
      <c r="E94" s="265"/>
      <c r="F94" s="92">
        <f t="shared" si="14"/>
        <v>0</v>
      </c>
      <c r="G94" s="266"/>
      <c r="H94" s="198">
        <f t="shared" si="21"/>
        <v>0</v>
      </c>
      <c r="I94" s="262"/>
      <c r="J94" s="199">
        <f t="shared" si="20"/>
        <v>0</v>
      </c>
      <c r="K94" s="424"/>
      <c r="L94" s="427"/>
      <c r="M94" s="433"/>
      <c r="N94" s="429"/>
    </row>
    <row r="95" spans="1:14" s="200" customFormat="1">
      <c r="A95" s="201" t="s">
        <v>86</v>
      </c>
      <c r="B95" s="197" t="s">
        <v>73</v>
      </c>
      <c r="C95" s="263" t="s">
        <v>76</v>
      </c>
      <c r="D95" s="854"/>
      <c r="E95" s="265">
        <v>1500</v>
      </c>
      <c r="F95" s="92">
        <f t="shared" si="14"/>
        <v>0</v>
      </c>
      <c r="G95" s="266">
        <v>1700</v>
      </c>
      <c r="H95" s="198">
        <f t="shared" si="21"/>
        <v>0</v>
      </c>
      <c r="I95" s="262"/>
      <c r="J95" s="199">
        <f t="shared" si="20"/>
        <v>0</v>
      </c>
      <c r="K95" s="424"/>
      <c r="L95" s="427"/>
      <c r="M95" s="433"/>
      <c r="N95" s="429"/>
    </row>
    <row r="96" spans="1:14" s="200" customFormat="1">
      <c r="A96" s="201" t="s">
        <v>87</v>
      </c>
      <c r="B96" s="197" t="s">
        <v>74</v>
      </c>
      <c r="C96" s="263" t="s">
        <v>76</v>
      </c>
      <c r="D96" s="854"/>
      <c r="E96" s="265">
        <v>900</v>
      </c>
      <c r="F96" s="92">
        <f t="shared" si="14"/>
        <v>0</v>
      </c>
      <c r="G96" s="266">
        <v>850</v>
      </c>
      <c r="H96" s="198">
        <f t="shared" si="21"/>
        <v>0</v>
      </c>
      <c r="I96" s="262"/>
      <c r="J96" s="199">
        <f t="shared" si="20"/>
        <v>0</v>
      </c>
      <c r="K96" s="424"/>
      <c r="L96" s="427"/>
      <c r="M96" s="433"/>
      <c r="N96" s="429"/>
    </row>
    <row r="97" spans="1:14" s="200" customFormat="1">
      <c r="A97" s="201" t="s">
        <v>88</v>
      </c>
      <c r="B97" s="267" t="s">
        <v>75</v>
      </c>
      <c r="C97" s="268" t="s">
        <v>76</v>
      </c>
      <c r="D97" s="854"/>
      <c r="E97" s="265">
        <v>400</v>
      </c>
      <c r="F97" s="92">
        <f t="shared" si="14"/>
        <v>0</v>
      </c>
      <c r="G97" s="266">
        <v>5900</v>
      </c>
      <c r="H97" s="198">
        <f t="shared" si="21"/>
        <v>0</v>
      </c>
      <c r="I97" s="262"/>
      <c r="J97" s="199">
        <f t="shared" si="20"/>
        <v>0</v>
      </c>
      <c r="K97" s="424"/>
      <c r="L97" s="427"/>
      <c r="M97" s="433"/>
      <c r="N97" s="429"/>
    </row>
    <row r="98" spans="1:14" s="200" customFormat="1">
      <c r="A98" s="201" t="s">
        <v>90</v>
      </c>
      <c r="B98" s="267" t="s">
        <v>91</v>
      </c>
      <c r="C98" s="268"/>
      <c r="D98" s="857"/>
      <c r="E98" s="265"/>
      <c r="F98" s="92">
        <f t="shared" si="14"/>
        <v>0</v>
      </c>
      <c r="G98" s="266"/>
      <c r="H98" s="198">
        <f t="shared" si="21"/>
        <v>0</v>
      </c>
      <c r="I98" s="262"/>
      <c r="J98" s="199">
        <f t="shared" si="20"/>
        <v>0</v>
      </c>
      <c r="K98" s="424"/>
      <c r="L98" s="427"/>
      <c r="M98" s="433"/>
      <c r="N98" s="429"/>
    </row>
    <row r="99" spans="1:14" s="200" customFormat="1">
      <c r="A99" s="201" t="s">
        <v>92</v>
      </c>
      <c r="B99" s="267" t="s">
        <v>93</v>
      </c>
      <c r="C99" s="268" t="s">
        <v>10</v>
      </c>
      <c r="D99" s="857"/>
      <c r="E99" s="265">
        <v>43</v>
      </c>
      <c r="F99" s="92">
        <f t="shared" si="14"/>
        <v>0</v>
      </c>
      <c r="G99" s="266"/>
      <c r="H99" s="198">
        <f t="shared" si="21"/>
        <v>0</v>
      </c>
      <c r="I99" s="262"/>
      <c r="J99" s="199">
        <f t="shared" si="20"/>
        <v>0</v>
      </c>
      <c r="K99" s="424"/>
      <c r="L99" s="427"/>
      <c r="M99" s="433"/>
      <c r="N99" s="429"/>
    </row>
    <row r="100" spans="1:14" s="200" customFormat="1" ht="28.5">
      <c r="A100" s="201" t="s">
        <v>94</v>
      </c>
      <c r="B100" s="267" t="s">
        <v>95</v>
      </c>
      <c r="C100" s="268" t="s">
        <v>10</v>
      </c>
      <c r="D100" s="854"/>
      <c r="E100" s="265">
        <v>90</v>
      </c>
      <c r="F100" s="92">
        <f t="shared" si="14"/>
        <v>0</v>
      </c>
      <c r="G100" s="266"/>
      <c r="H100" s="198">
        <f t="shared" si="21"/>
        <v>0</v>
      </c>
      <c r="I100" s="262"/>
      <c r="J100" s="199">
        <f t="shared" si="20"/>
        <v>0</v>
      </c>
      <c r="K100" s="424"/>
      <c r="L100" s="427"/>
      <c r="M100" s="433"/>
      <c r="N100" s="429"/>
    </row>
    <row r="101" spans="1:14" s="200" customFormat="1" ht="71.25">
      <c r="A101" s="201" t="s">
        <v>133</v>
      </c>
      <c r="B101" s="197" t="s">
        <v>592</v>
      </c>
      <c r="C101" s="263" t="s">
        <v>10</v>
      </c>
      <c r="D101" s="854"/>
      <c r="E101" s="265">
        <v>36</v>
      </c>
      <c r="F101" s="92">
        <f t="shared" si="14"/>
        <v>0</v>
      </c>
      <c r="G101" s="266">
        <v>85</v>
      </c>
      <c r="H101" s="198">
        <f t="shared" si="21"/>
        <v>0</v>
      </c>
      <c r="I101" s="262"/>
      <c r="J101" s="199">
        <f t="shared" si="20"/>
        <v>0</v>
      </c>
      <c r="K101" s="424"/>
      <c r="L101" s="427"/>
      <c r="M101" s="433"/>
      <c r="N101" s="429"/>
    </row>
    <row r="102" spans="1:14" s="200" customFormat="1">
      <c r="A102" s="201" t="s">
        <v>39</v>
      </c>
      <c r="B102" s="197" t="s">
        <v>60</v>
      </c>
      <c r="C102" s="263"/>
      <c r="D102" s="854"/>
      <c r="E102" s="265"/>
      <c r="F102" s="92">
        <f t="shared" si="14"/>
        <v>0</v>
      </c>
      <c r="G102" s="266"/>
      <c r="H102" s="198">
        <f t="shared" si="21"/>
        <v>0</v>
      </c>
      <c r="I102" s="262"/>
      <c r="J102" s="199">
        <f t="shared" si="20"/>
        <v>0</v>
      </c>
      <c r="K102" s="424"/>
      <c r="L102" s="427"/>
      <c r="M102" s="433"/>
      <c r="N102" s="429"/>
    </row>
    <row r="103" spans="1:14" s="200" customFormat="1">
      <c r="A103" s="201" t="s">
        <v>98</v>
      </c>
      <c r="B103" s="197" t="s">
        <v>96</v>
      </c>
      <c r="C103" s="263" t="s">
        <v>11</v>
      </c>
      <c r="D103" s="854"/>
      <c r="E103" s="265">
        <v>1</v>
      </c>
      <c r="F103" s="92">
        <f t="shared" si="14"/>
        <v>0</v>
      </c>
      <c r="G103" s="266"/>
      <c r="H103" s="198">
        <f t="shared" si="21"/>
        <v>0</v>
      </c>
      <c r="I103" s="262"/>
      <c r="J103" s="199">
        <f t="shared" si="20"/>
        <v>0</v>
      </c>
      <c r="K103" s="424"/>
      <c r="L103" s="427"/>
      <c r="M103" s="433"/>
      <c r="N103" s="429"/>
    </row>
    <row r="104" spans="1:14" s="200" customFormat="1" ht="28.5">
      <c r="A104" s="201" t="s">
        <v>99</v>
      </c>
      <c r="B104" s="197" t="s">
        <v>79</v>
      </c>
      <c r="C104" s="263"/>
      <c r="D104" s="854"/>
      <c r="E104" s="265"/>
      <c r="F104" s="92">
        <f t="shared" si="14"/>
        <v>0</v>
      </c>
      <c r="G104" s="266"/>
      <c r="H104" s="198">
        <f t="shared" si="21"/>
        <v>0</v>
      </c>
      <c r="I104" s="262"/>
      <c r="J104" s="199">
        <f t="shared" si="20"/>
        <v>0</v>
      </c>
      <c r="K104" s="424"/>
      <c r="L104" s="427"/>
      <c r="M104" s="433"/>
      <c r="N104" s="429"/>
    </row>
    <row r="105" spans="1:14" s="200" customFormat="1">
      <c r="A105" s="201" t="s">
        <v>100</v>
      </c>
      <c r="B105" s="197" t="s">
        <v>77</v>
      </c>
      <c r="C105" s="263" t="s">
        <v>11</v>
      </c>
      <c r="D105" s="854"/>
      <c r="E105" s="265">
        <v>7.5</v>
      </c>
      <c r="F105" s="92">
        <f t="shared" si="14"/>
        <v>0</v>
      </c>
      <c r="G105" s="266"/>
      <c r="H105" s="198">
        <f t="shared" si="21"/>
        <v>0</v>
      </c>
      <c r="I105" s="262"/>
      <c r="J105" s="199">
        <f t="shared" si="20"/>
        <v>0</v>
      </c>
      <c r="K105" s="424"/>
      <c r="L105" s="427"/>
      <c r="M105" s="433"/>
      <c r="N105" s="429"/>
    </row>
    <row r="106" spans="1:14" s="200" customFormat="1">
      <c r="A106" s="201" t="s">
        <v>101</v>
      </c>
      <c r="B106" s="197" t="s">
        <v>97</v>
      </c>
      <c r="C106" s="263" t="s">
        <v>11</v>
      </c>
      <c r="D106" s="854"/>
      <c r="E106" s="265">
        <v>3</v>
      </c>
      <c r="F106" s="92">
        <f t="shared" si="14"/>
        <v>0</v>
      </c>
      <c r="G106" s="266"/>
      <c r="H106" s="198">
        <f t="shared" si="21"/>
        <v>0</v>
      </c>
      <c r="I106" s="262"/>
      <c r="J106" s="199">
        <f t="shared" si="20"/>
        <v>0</v>
      </c>
      <c r="K106" s="424"/>
      <c r="L106" s="427"/>
      <c r="M106" s="433"/>
      <c r="N106" s="429"/>
    </row>
    <row r="107" spans="1:14" s="200" customFormat="1" ht="42.75">
      <c r="A107" s="201"/>
      <c r="B107" s="197" t="s">
        <v>132</v>
      </c>
      <c r="C107" s="263"/>
      <c r="D107" s="854"/>
      <c r="E107" s="265"/>
      <c r="F107" s="92">
        <f t="shared" si="14"/>
        <v>0</v>
      </c>
      <c r="G107" s="266"/>
      <c r="H107" s="198">
        <f t="shared" si="21"/>
        <v>0</v>
      </c>
      <c r="I107" s="262"/>
      <c r="J107" s="199">
        <f t="shared" si="20"/>
        <v>0</v>
      </c>
      <c r="K107" s="424"/>
      <c r="L107" s="427"/>
      <c r="M107" s="433"/>
      <c r="N107" s="429"/>
    </row>
    <row r="108" spans="1:14" s="200" customFormat="1">
      <c r="A108" s="201" t="s">
        <v>102</v>
      </c>
      <c r="B108" s="197" t="s">
        <v>89</v>
      </c>
      <c r="C108" s="263"/>
      <c r="D108" s="854"/>
      <c r="E108" s="265"/>
      <c r="F108" s="92">
        <f t="shared" si="14"/>
        <v>0</v>
      </c>
      <c r="G108" s="266"/>
      <c r="H108" s="198">
        <f t="shared" si="21"/>
        <v>0</v>
      </c>
      <c r="I108" s="262"/>
      <c r="J108" s="199">
        <f t="shared" si="20"/>
        <v>0</v>
      </c>
      <c r="K108" s="424"/>
      <c r="L108" s="427"/>
      <c r="M108" s="433"/>
      <c r="N108" s="429"/>
    </row>
    <row r="109" spans="1:14" s="200" customFormat="1">
      <c r="A109" s="201" t="s">
        <v>103</v>
      </c>
      <c r="B109" s="197" t="s">
        <v>73</v>
      </c>
      <c r="C109" s="263" t="s">
        <v>76</v>
      </c>
      <c r="D109" s="854"/>
      <c r="E109" s="265">
        <v>600</v>
      </c>
      <c r="F109" s="92">
        <f t="shared" si="14"/>
        <v>0</v>
      </c>
      <c r="G109" s="266"/>
      <c r="H109" s="198">
        <f t="shared" si="21"/>
        <v>0</v>
      </c>
      <c r="I109" s="262"/>
      <c r="J109" s="199">
        <f t="shared" si="20"/>
        <v>0</v>
      </c>
      <c r="K109" s="424"/>
      <c r="L109" s="427"/>
      <c r="M109" s="433"/>
      <c r="N109" s="429"/>
    </row>
    <row r="110" spans="1:14" s="200" customFormat="1">
      <c r="A110" s="201" t="s">
        <v>104</v>
      </c>
      <c r="B110" s="197" t="s">
        <v>74</v>
      </c>
      <c r="C110" s="263" t="s">
        <v>76</v>
      </c>
      <c r="D110" s="854"/>
      <c r="E110" s="265">
        <v>400</v>
      </c>
      <c r="F110" s="92">
        <f t="shared" si="14"/>
        <v>0</v>
      </c>
      <c r="G110" s="266"/>
      <c r="H110" s="198">
        <f t="shared" si="21"/>
        <v>0</v>
      </c>
      <c r="I110" s="262"/>
      <c r="J110" s="199">
        <f t="shared" si="20"/>
        <v>0</v>
      </c>
      <c r="K110" s="424"/>
      <c r="L110" s="427"/>
      <c r="M110" s="433"/>
      <c r="N110" s="429"/>
    </row>
    <row r="111" spans="1:14" s="200" customFormat="1">
      <c r="A111" s="201" t="s">
        <v>105</v>
      </c>
      <c r="B111" s="267" t="s">
        <v>75</v>
      </c>
      <c r="C111" s="268" t="s">
        <v>76</v>
      </c>
      <c r="D111" s="854"/>
      <c r="E111" s="265">
        <v>100</v>
      </c>
      <c r="F111" s="92">
        <f t="shared" si="14"/>
        <v>0</v>
      </c>
      <c r="G111" s="266"/>
      <c r="H111" s="198">
        <f t="shared" si="21"/>
        <v>0</v>
      </c>
      <c r="I111" s="262"/>
      <c r="J111" s="199">
        <f t="shared" si="20"/>
        <v>0</v>
      </c>
      <c r="K111" s="424"/>
      <c r="L111" s="427"/>
      <c r="M111" s="433"/>
      <c r="N111" s="429"/>
    </row>
    <row r="112" spans="1:14" s="200" customFormat="1" ht="71.25">
      <c r="A112" s="201" t="s">
        <v>134</v>
      </c>
      <c r="B112" s="197" t="s">
        <v>592</v>
      </c>
      <c r="C112" s="263" t="s">
        <v>10</v>
      </c>
      <c r="D112" s="854"/>
      <c r="E112" s="265">
        <v>36</v>
      </c>
      <c r="F112" s="92">
        <f t="shared" si="14"/>
        <v>0</v>
      </c>
      <c r="G112" s="266"/>
      <c r="H112" s="198">
        <f t="shared" si="21"/>
        <v>0</v>
      </c>
      <c r="I112" s="262"/>
      <c r="J112" s="199">
        <f t="shared" si="20"/>
        <v>0</v>
      </c>
      <c r="K112" s="424"/>
      <c r="L112" s="427"/>
      <c r="M112" s="433"/>
      <c r="N112" s="429"/>
    </row>
    <row r="113" spans="1:14" s="200" customFormat="1">
      <c r="A113" s="201" t="s">
        <v>13</v>
      </c>
      <c r="B113" s="197" t="s">
        <v>659</v>
      </c>
      <c r="C113" s="263"/>
      <c r="D113" s="854"/>
      <c r="E113" s="265"/>
      <c r="F113" s="92">
        <f t="shared" si="14"/>
        <v>0</v>
      </c>
      <c r="G113" s="266"/>
      <c r="H113" s="198">
        <f t="shared" si="21"/>
        <v>0</v>
      </c>
      <c r="I113" s="262"/>
      <c r="J113" s="199">
        <f t="shared" si="20"/>
        <v>0</v>
      </c>
      <c r="K113" s="424"/>
      <c r="L113" s="427"/>
      <c r="M113" s="433"/>
      <c r="N113" s="429"/>
    </row>
    <row r="114" spans="1:14" s="200" customFormat="1">
      <c r="A114" s="201" t="s">
        <v>69</v>
      </c>
      <c r="B114" s="197" t="s">
        <v>96</v>
      </c>
      <c r="C114" s="263" t="s">
        <v>11</v>
      </c>
      <c r="D114" s="854"/>
      <c r="E114" s="265">
        <f>E121*0.05</f>
        <v>18.600000000000001</v>
      </c>
      <c r="F114" s="92">
        <f>E114*D114</f>
        <v>0</v>
      </c>
      <c r="G114" s="577">
        <f>G121*0.05</f>
        <v>2.95</v>
      </c>
      <c r="H114" s="198">
        <f>G114*D114</f>
        <v>0</v>
      </c>
      <c r="I114" s="578">
        <f>I121*0.05</f>
        <v>0.1</v>
      </c>
      <c r="J114" s="199">
        <f>I114*D114</f>
        <v>0</v>
      </c>
      <c r="K114" s="424"/>
      <c r="L114" s="427"/>
      <c r="M114" s="433"/>
      <c r="N114" s="429"/>
    </row>
    <row r="115" spans="1:14" s="200" customFormat="1" ht="28.5">
      <c r="A115" s="201" t="s">
        <v>71</v>
      </c>
      <c r="B115" s="197" t="s">
        <v>658</v>
      </c>
      <c r="C115" s="263" t="s">
        <v>11</v>
      </c>
      <c r="D115" s="854"/>
      <c r="E115" s="265">
        <f>E121*0.15</f>
        <v>55.8</v>
      </c>
      <c r="F115" s="92">
        <f>E115*D115</f>
        <v>0</v>
      </c>
      <c r="G115" s="577">
        <f>G121*0.15</f>
        <v>8.85</v>
      </c>
      <c r="H115" s="198">
        <f>G115*D115</f>
        <v>0</v>
      </c>
      <c r="I115" s="578">
        <f>I121*0.15</f>
        <v>0.3</v>
      </c>
      <c r="J115" s="199">
        <f>I115*D115</f>
        <v>0</v>
      </c>
      <c r="K115" s="424"/>
      <c r="L115" s="427"/>
      <c r="M115" s="433"/>
      <c r="N115" s="429"/>
    </row>
    <row r="116" spans="1:14" s="200" customFormat="1" ht="57">
      <c r="A116" s="201"/>
      <c r="B116" s="197" t="s">
        <v>143</v>
      </c>
      <c r="C116" s="263"/>
      <c r="D116" s="854"/>
      <c r="E116" s="265"/>
      <c r="F116" s="92">
        <f t="shared" si="14"/>
        <v>0</v>
      </c>
      <c r="G116" s="266"/>
      <c r="H116" s="198">
        <f t="shared" si="21"/>
        <v>0</v>
      </c>
      <c r="I116" s="262"/>
      <c r="J116" s="199">
        <f t="shared" si="20"/>
        <v>0</v>
      </c>
      <c r="K116" s="424"/>
      <c r="L116" s="427"/>
      <c r="M116" s="433"/>
      <c r="N116" s="429"/>
    </row>
    <row r="117" spans="1:14" s="200" customFormat="1">
      <c r="A117" s="201" t="s">
        <v>131</v>
      </c>
      <c r="B117" s="197" t="s">
        <v>89</v>
      </c>
      <c r="C117" s="263"/>
      <c r="D117" s="854"/>
      <c r="E117" s="265"/>
      <c r="F117" s="92">
        <f t="shared" si="14"/>
        <v>0</v>
      </c>
      <c r="G117" s="266"/>
      <c r="H117" s="198">
        <f t="shared" si="21"/>
        <v>0</v>
      </c>
      <c r="I117" s="262"/>
      <c r="J117" s="199">
        <f t="shared" si="20"/>
        <v>0</v>
      </c>
      <c r="K117" s="424"/>
      <c r="L117" s="427"/>
      <c r="M117" s="433"/>
      <c r="N117" s="429"/>
    </row>
    <row r="118" spans="1:14" s="200" customFormat="1">
      <c r="A118" s="201" t="s">
        <v>137</v>
      </c>
      <c r="B118" s="197" t="s">
        <v>73</v>
      </c>
      <c r="C118" s="263" t="s">
        <v>76</v>
      </c>
      <c r="D118" s="854"/>
      <c r="E118" s="265">
        <f>E115*100*0.2</f>
        <v>1116</v>
      </c>
      <c r="F118" s="92">
        <f>E118*D118</f>
        <v>0</v>
      </c>
      <c r="G118" s="577">
        <f>G115*100*0.2</f>
        <v>177</v>
      </c>
      <c r="H118" s="198">
        <f>G118*D118</f>
        <v>0</v>
      </c>
      <c r="I118" s="578">
        <f>I115*100*0.2</f>
        <v>6</v>
      </c>
      <c r="J118" s="199">
        <f>I118*D118</f>
        <v>0</v>
      </c>
      <c r="K118" s="424"/>
      <c r="L118" s="427"/>
      <c r="M118" s="433"/>
      <c r="N118" s="429"/>
    </row>
    <row r="119" spans="1:14" s="200" customFormat="1">
      <c r="A119" s="201" t="s">
        <v>138</v>
      </c>
      <c r="B119" s="197" t="s">
        <v>74</v>
      </c>
      <c r="C119" s="263" t="s">
        <v>76</v>
      </c>
      <c r="D119" s="854"/>
      <c r="E119" s="265">
        <f>E115*100*0.2</f>
        <v>1116</v>
      </c>
      <c r="F119" s="92">
        <f>E119*D119</f>
        <v>0</v>
      </c>
      <c r="G119" s="577">
        <f>G115*100*0.2</f>
        <v>177</v>
      </c>
      <c r="H119" s="198">
        <f>G119*D119</f>
        <v>0</v>
      </c>
      <c r="I119" s="578">
        <f>I115*100*0.2</f>
        <v>6</v>
      </c>
      <c r="J119" s="199">
        <f>I119*D119</f>
        <v>0</v>
      </c>
      <c r="K119" s="424"/>
      <c r="L119" s="427"/>
      <c r="M119" s="433"/>
      <c r="N119" s="429"/>
    </row>
    <row r="120" spans="1:14" s="200" customFormat="1">
      <c r="A120" s="201" t="s">
        <v>142</v>
      </c>
      <c r="B120" s="267" t="s">
        <v>75</v>
      </c>
      <c r="C120" s="268" t="s">
        <v>76</v>
      </c>
      <c r="D120" s="854"/>
      <c r="E120" s="265">
        <f>E115*100*0.6</f>
        <v>3348</v>
      </c>
      <c r="F120" s="92">
        <f>E120*D120</f>
        <v>0</v>
      </c>
      <c r="G120" s="577">
        <f>G115*100*0.6</f>
        <v>531</v>
      </c>
      <c r="H120" s="198">
        <f>G120*D120</f>
        <v>0</v>
      </c>
      <c r="I120" s="578">
        <f>I115*100*0.6</f>
        <v>18</v>
      </c>
      <c r="J120" s="199">
        <f>I120*D120</f>
        <v>0</v>
      </c>
      <c r="K120" s="424"/>
      <c r="L120" s="427"/>
      <c r="M120" s="433"/>
      <c r="N120" s="429"/>
    </row>
    <row r="121" spans="1:14" s="200" customFormat="1" ht="71.25">
      <c r="A121" s="201" t="s">
        <v>72</v>
      </c>
      <c r="B121" s="197" t="s">
        <v>592</v>
      </c>
      <c r="C121" s="263" t="s">
        <v>10</v>
      </c>
      <c r="D121" s="854"/>
      <c r="E121" s="265">
        <v>372</v>
      </c>
      <c r="F121" s="92">
        <f>E121*D121</f>
        <v>0</v>
      </c>
      <c r="G121" s="577">
        <v>59</v>
      </c>
      <c r="H121" s="198">
        <f>G121*D121</f>
        <v>0</v>
      </c>
      <c r="I121" s="578">
        <v>2</v>
      </c>
      <c r="J121" s="199">
        <f>I121*D121</f>
        <v>0</v>
      </c>
      <c r="K121" s="424"/>
      <c r="L121" s="427"/>
      <c r="M121" s="433"/>
      <c r="N121" s="429"/>
    </row>
    <row r="122" spans="1:14" s="200" customFormat="1">
      <c r="A122" s="201" t="s">
        <v>19</v>
      </c>
      <c r="B122" s="267" t="s">
        <v>633</v>
      </c>
      <c r="C122" s="268"/>
      <c r="D122" s="857"/>
      <c r="E122" s="265"/>
      <c r="F122" s="92">
        <f t="shared" ref="F122:F138" si="22">E122*D122</f>
        <v>0</v>
      </c>
      <c r="G122" s="266"/>
      <c r="H122" s="198">
        <f t="shared" ref="H122:H138" si="23">G122*D122</f>
        <v>0</v>
      </c>
      <c r="I122" s="262"/>
      <c r="J122" s="199">
        <f t="shared" ref="J122:J136" si="24">I122*D122</f>
        <v>0</v>
      </c>
      <c r="K122" s="424"/>
      <c r="L122" s="427"/>
      <c r="M122" s="433"/>
      <c r="N122" s="429"/>
    </row>
    <row r="123" spans="1:14" s="200" customFormat="1">
      <c r="A123" s="201" t="s">
        <v>150</v>
      </c>
      <c r="B123" s="197" t="s">
        <v>96</v>
      </c>
      <c r="C123" s="263" t="s">
        <v>11</v>
      </c>
      <c r="D123" s="854"/>
      <c r="E123" s="265">
        <v>0.5</v>
      </c>
      <c r="F123" s="92">
        <f t="shared" si="22"/>
        <v>0</v>
      </c>
      <c r="G123" s="266"/>
      <c r="H123" s="198">
        <f t="shared" si="23"/>
        <v>0</v>
      </c>
      <c r="I123" s="262"/>
      <c r="J123" s="199">
        <f t="shared" si="24"/>
        <v>0</v>
      </c>
      <c r="K123" s="424"/>
      <c r="L123" s="427"/>
      <c r="M123" s="433"/>
      <c r="N123" s="429"/>
    </row>
    <row r="124" spans="1:14" s="200" customFormat="1" ht="28.5">
      <c r="A124" s="201" t="s">
        <v>151</v>
      </c>
      <c r="B124" s="197" t="s">
        <v>79</v>
      </c>
      <c r="C124" s="263" t="s">
        <v>11</v>
      </c>
      <c r="D124" s="854"/>
      <c r="E124" s="265">
        <v>5</v>
      </c>
      <c r="F124" s="92">
        <f t="shared" si="22"/>
        <v>0</v>
      </c>
      <c r="G124" s="266"/>
      <c r="H124" s="198">
        <f t="shared" si="23"/>
        <v>0</v>
      </c>
      <c r="I124" s="262"/>
      <c r="J124" s="199">
        <f t="shared" si="24"/>
        <v>0</v>
      </c>
      <c r="K124" s="424"/>
      <c r="L124" s="427"/>
      <c r="M124" s="433"/>
      <c r="N124" s="429"/>
    </row>
    <row r="125" spans="1:14" s="200" customFormat="1">
      <c r="A125" s="201" t="s">
        <v>154</v>
      </c>
      <c r="B125" s="197" t="s">
        <v>89</v>
      </c>
      <c r="C125" s="263"/>
      <c r="D125" s="854"/>
      <c r="E125" s="265"/>
      <c r="F125" s="92">
        <f t="shared" si="22"/>
        <v>0</v>
      </c>
      <c r="G125" s="266"/>
      <c r="H125" s="198">
        <f t="shared" si="23"/>
        <v>0</v>
      </c>
      <c r="I125" s="262"/>
      <c r="J125" s="199">
        <f t="shared" si="24"/>
        <v>0</v>
      </c>
      <c r="K125" s="424"/>
      <c r="L125" s="427"/>
      <c r="M125" s="433"/>
      <c r="N125" s="429"/>
    </row>
    <row r="126" spans="1:14" s="200" customFormat="1">
      <c r="A126" s="201" t="s">
        <v>156</v>
      </c>
      <c r="B126" s="197" t="s">
        <v>73</v>
      </c>
      <c r="C126" s="263" t="s">
        <v>76</v>
      </c>
      <c r="D126" s="854"/>
      <c r="E126" s="265">
        <v>350</v>
      </c>
      <c r="F126" s="92">
        <f t="shared" si="22"/>
        <v>0</v>
      </c>
      <c r="G126" s="266"/>
      <c r="H126" s="198">
        <f t="shared" si="23"/>
        <v>0</v>
      </c>
      <c r="I126" s="262"/>
      <c r="J126" s="199">
        <f t="shared" si="24"/>
        <v>0</v>
      </c>
      <c r="K126" s="424"/>
      <c r="L126" s="427"/>
      <c r="M126" s="433"/>
      <c r="N126" s="429"/>
    </row>
    <row r="127" spans="1:14" s="200" customFormat="1">
      <c r="A127" s="201" t="s">
        <v>157</v>
      </c>
      <c r="B127" s="197" t="s">
        <v>74</v>
      </c>
      <c r="C127" s="263" t="s">
        <v>76</v>
      </c>
      <c r="D127" s="854"/>
      <c r="E127" s="265">
        <v>250</v>
      </c>
      <c r="F127" s="92">
        <f t="shared" si="22"/>
        <v>0</v>
      </c>
      <c r="G127" s="266"/>
      <c r="H127" s="198">
        <f t="shared" si="23"/>
        <v>0</v>
      </c>
      <c r="I127" s="262"/>
      <c r="J127" s="199">
        <f t="shared" si="24"/>
        <v>0</v>
      </c>
      <c r="K127" s="424"/>
      <c r="L127" s="427"/>
      <c r="M127" s="433"/>
      <c r="N127" s="429"/>
    </row>
    <row r="128" spans="1:14" s="200" customFormat="1">
      <c r="A128" s="201" t="s">
        <v>155</v>
      </c>
      <c r="B128" s="197" t="s">
        <v>640</v>
      </c>
      <c r="C128" s="263" t="s">
        <v>10</v>
      </c>
      <c r="D128" s="857"/>
      <c r="E128" s="265">
        <v>12</v>
      </c>
      <c r="F128" s="92">
        <f t="shared" si="22"/>
        <v>0</v>
      </c>
      <c r="G128" s="266"/>
      <c r="H128" s="198">
        <f t="shared" si="23"/>
        <v>0</v>
      </c>
      <c r="I128" s="262"/>
      <c r="J128" s="199">
        <f t="shared" si="24"/>
        <v>0</v>
      </c>
      <c r="K128" s="424"/>
      <c r="L128" s="427"/>
      <c r="M128" s="433"/>
      <c r="N128" s="429"/>
    </row>
    <row r="129" spans="1:14" s="200" customFormat="1">
      <c r="A129" s="201" t="s">
        <v>20</v>
      </c>
      <c r="B129" s="197" t="s">
        <v>660</v>
      </c>
      <c r="C129" s="263"/>
      <c r="D129" s="857"/>
      <c r="E129" s="265"/>
      <c r="F129" s="92">
        <f t="shared" si="22"/>
        <v>0</v>
      </c>
      <c r="G129" s="266"/>
      <c r="H129" s="198">
        <f t="shared" si="23"/>
        <v>0</v>
      </c>
      <c r="I129" s="262"/>
      <c r="J129" s="199">
        <f t="shared" si="24"/>
        <v>0</v>
      </c>
      <c r="K129" s="424"/>
      <c r="L129" s="427"/>
      <c r="M129" s="433"/>
      <c r="N129" s="429"/>
    </row>
    <row r="130" spans="1:14" s="200" customFormat="1">
      <c r="A130" s="201" t="s">
        <v>634</v>
      </c>
      <c r="B130" s="197" t="s">
        <v>96</v>
      </c>
      <c r="C130" s="263" t="s">
        <v>11</v>
      </c>
      <c r="D130" s="857"/>
      <c r="E130" s="265"/>
      <c r="F130" s="92">
        <f t="shared" si="22"/>
        <v>0</v>
      </c>
      <c r="G130" s="266">
        <v>0.15</v>
      </c>
      <c r="H130" s="198">
        <f t="shared" si="23"/>
        <v>0</v>
      </c>
      <c r="I130" s="262"/>
      <c r="J130" s="199">
        <f t="shared" si="24"/>
        <v>0</v>
      </c>
      <c r="K130" s="424"/>
      <c r="L130" s="427"/>
      <c r="M130" s="433"/>
      <c r="N130" s="429"/>
    </row>
    <row r="131" spans="1:14" s="200" customFormat="1">
      <c r="A131" s="201" t="s">
        <v>635</v>
      </c>
      <c r="B131" s="197" t="s">
        <v>661</v>
      </c>
      <c r="C131" s="263" t="s">
        <v>11</v>
      </c>
      <c r="D131" s="857"/>
      <c r="E131" s="265"/>
      <c r="F131" s="92">
        <f>E131*D131</f>
        <v>0</v>
      </c>
      <c r="G131" s="266">
        <v>1</v>
      </c>
      <c r="H131" s="198">
        <f>G131*D131</f>
        <v>0</v>
      </c>
      <c r="I131" s="262"/>
      <c r="J131" s="199">
        <f>I131*D132</f>
        <v>0</v>
      </c>
      <c r="K131" s="424"/>
      <c r="L131" s="427"/>
      <c r="M131" s="433"/>
      <c r="N131" s="429"/>
    </row>
    <row r="132" spans="1:14" s="200" customFormat="1">
      <c r="A132" s="201"/>
      <c r="B132" s="197" t="s">
        <v>662</v>
      </c>
      <c r="C132" s="263"/>
      <c r="D132" s="857"/>
      <c r="E132" s="265"/>
      <c r="F132" s="92"/>
      <c r="G132" s="266"/>
      <c r="H132" s="198"/>
      <c r="I132" s="262"/>
      <c r="J132" s="199"/>
      <c r="K132" s="424"/>
      <c r="L132" s="427"/>
      <c r="M132" s="433"/>
      <c r="N132" s="429"/>
    </row>
    <row r="133" spans="1:14" s="200" customFormat="1">
      <c r="A133" s="201" t="s">
        <v>636</v>
      </c>
      <c r="B133" s="197" t="s">
        <v>89</v>
      </c>
      <c r="C133" s="263"/>
      <c r="D133" s="857"/>
      <c r="E133" s="265"/>
      <c r="F133" s="92">
        <f t="shared" si="22"/>
        <v>0</v>
      </c>
      <c r="G133" s="266"/>
      <c r="H133" s="198">
        <f t="shared" si="23"/>
        <v>0</v>
      </c>
      <c r="I133" s="262"/>
      <c r="J133" s="199">
        <f t="shared" si="24"/>
        <v>0</v>
      </c>
      <c r="K133" s="424"/>
      <c r="L133" s="427"/>
      <c r="M133" s="433"/>
      <c r="N133" s="429"/>
    </row>
    <row r="134" spans="1:14" s="200" customFormat="1">
      <c r="A134" s="201" t="s">
        <v>637</v>
      </c>
      <c r="B134" s="197" t="s">
        <v>73</v>
      </c>
      <c r="C134" s="263" t="s">
        <v>76</v>
      </c>
      <c r="D134" s="857"/>
      <c r="E134" s="265"/>
      <c r="F134" s="92">
        <f t="shared" si="22"/>
        <v>0</v>
      </c>
      <c r="G134" s="266">
        <v>60</v>
      </c>
      <c r="H134" s="198">
        <f t="shared" si="23"/>
        <v>0</v>
      </c>
      <c r="I134" s="262"/>
      <c r="J134" s="199">
        <f t="shared" si="24"/>
        <v>0</v>
      </c>
      <c r="K134" s="424"/>
      <c r="L134" s="427"/>
      <c r="M134" s="433"/>
      <c r="N134" s="429"/>
    </row>
    <row r="135" spans="1:14" s="200" customFormat="1">
      <c r="A135" s="201" t="s">
        <v>638</v>
      </c>
      <c r="B135" s="197" t="s">
        <v>74</v>
      </c>
      <c r="C135" s="263" t="s">
        <v>76</v>
      </c>
      <c r="D135" s="857"/>
      <c r="E135" s="265"/>
      <c r="F135" s="92">
        <f t="shared" si="22"/>
        <v>0</v>
      </c>
      <c r="G135" s="266">
        <v>40</v>
      </c>
      <c r="H135" s="198">
        <f t="shared" si="23"/>
        <v>0</v>
      </c>
      <c r="I135" s="262"/>
      <c r="J135" s="199">
        <f t="shared" si="24"/>
        <v>0</v>
      </c>
      <c r="K135" s="424"/>
      <c r="L135" s="427"/>
      <c r="M135" s="433"/>
      <c r="N135" s="429"/>
    </row>
    <row r="136" spans="1:14" s="200" customFormat="1">
      <c r="A136" s="201" t="s">
        <v>639</v>
      </c>
      <c r="B136" s="197" t="s">
        <v>663</v>
      </c>
      <c r="C136" s="263" t="s">
        <v>10</v>
      </c>
      <c r="D136" s="857"/>
      <c r="E136" s="265"/>
      <c r="F136" s="92">
        <f t="shared" si="22"/>
        <v>0</v>
      </c>
      <c r="G136" s="266">
        <v>13</v>
      </c>
      <c r="H136" s="198">
        <f t="shared" si="23"/>
        <v>0</v>
      </c>
      <c r="I136" s="262"/>
      <c r="J136" s="199">
        <f t="shared" si="24"/>
        <v>0</v>
      </c>
      <c r="K136" s="424"/>
      <c r="L136" s="427"/>
      <c r="M136" s="433"/>
      <c r="N136" s="429"/>
    </row>
    <row r="137" spans="1:14" s="200" customFormat="1" ht="28.5">
      <c r="A137" s="394" t="s">
        <v>163</v>
      </c>
      <c r="B137" s="395" t="s">
        <v>664</v>
      </c>
      <c r="C137" s="396"/>
      <c r="D137" s="859"/>
      <c r="E137" s="571"/>
      <c r="F137" s="397">
        <f t="shared" si="22"/>
        <v>0</v>
      </c>
      <c r="G137" s="398"/>
      <c r="H137" s="399">
        <f t="shared" si="23"/>
        <v>0</v>
      </c>
      <c r="I137" s="400"/>
      <c r="J137" s="401"/>
      <c r="K137" s="426"/>
      <c r="L137" s="427"/>
      <c r="M137" s="433"/>
      <c r="N137" s="429"/>
    </row>
    <row r="138" spans="1:14" s="200" customFormat="1">
      <c r="A138" s="394" t="s">
        <v>665</v>
      </c>
      <c r="B138" s="395" t="s">
        <v>96</v>
      </c>
      <c r="C138" s="396" t="s">
        <v>11</v>
      </c>
      <c r="D138" s="859"/>
      <c r="E138" s="571"/>
      <c r="F138" s="397">
        <f t="shared" si="22"/>
        <v>0</v>
      </c>
      <c r="G138" s="398"/>
      <c r="H138" s="399">
        <f t="shared" si="23"/>
        <v>0</v>
      </c>
      <c r="I138" s="400">
        <v>7</v>
      </c>
      <c r="J138" s="401">
        <f>I138*D138</f>
        <v>0</v>
      </c>
      <c r="K138" s="426"/>
      <c r="L138" s="427"/>
      <c r="M138" s="433"/>
      <c r="N138" s="429"/>
    </row>
    <row r="139" spans="1:14" s="200" customFormat="1">
      <c r="A139" s="394" t="s">
        <v>666</v>
      </c>
      <c r="B139" s="395" t="s">
        <v>661</v>
      </c>
      <c r="C139" s="396" t="s">
        <v>11</v>
      </c>
      <c r="D139" s="859"/>
      <c r="E139" s="571"/>
      <c r="F139" s="397">
        <f>E139*D139</f>
        <v>0</v>
      </c>
      <c r="G139" s="398"/>
      <c r="H139" s="399">
        <f>G139*D139</f>
        <v>0</v>
      </c>
      <c r="I139" s="400">
        <v>25</v>
      </c>
      <c r="J139" s="401">
        <f t="shared" ref="J139:J144" si="25">I139*D139</f>
        <v>0</v>
      </c>
      <c r="K139" s="426"/>
      <c r="L139" s="427"/>
      <c r="M139" s="433"/>
      <c r="N139" s="429"/>
    </row>
    <row r="140" spans="1:14" s="200" customFormat="1">
      <c r="A140" s="394"/>
      <c r="B140" s="395" t="s">
        <v>662</v>
      </c>
      <c r="C140" s="396"/>
      <c r="D140" s="859"/>
      <c r="E140" s="571"/>
      <c r="F140" s="397"/>
      <c r="G140" s="398"/>
      <c r="H140" s="399"/>
      <c r="I140" s="400"/>
      <c r="J140" s="401">
        <f t="shared" si="25"/>
        <v>0</v>
      </c>
      <c r="K140" s="426"/>
      <c r="L140" s="427"/>
      <c r="M140" s="433"/>
      <c r="N140" s="429"/>
    </row>
    <row r="141" spans="1:14" s="200" customFormat="1">
      <c r="A141" s="394" t="s">
        <v>667</v>
      </c>
      <c r="B141" s="395" t="s">
        <v>89</v>
      </c>
      <c r="C141" s="396"/>
      <c r="D141" s="859"/>
      <c r="E141" s="571"/>
      <c r="F141" s="397">
        <f t="shared" ref="F141:F144" si="26">E141*D141</f>
        <v>0</v>
      </c>
      <c r="G141" s="398"/>
      <c r="H141" s="399">
        <f t="shared" ref="H141:H144" si="27">G141*D141</f>
        <v>0</v>
      </c>
      <c r="I141" s="400"/>
      <c r="J141" s="401">
        <f t="shared" si="25"/>
        <v>0</v>
      </c>
      <c r="K141" s="426"/>
      <c r="L141" s="427"/>
      <c r="M141" s="433"/>
      <c r="N141" s="429"/>
    </row>
    <row r="142" spans="1:14" s="200" customFormat="1">
      <c r="A142" s="394" t="s">
        <v>668</v>
      </c>
      <c r="B142" s="395" t="s">
        <v>73</v>
      </c>
      <c r="C142" s="396" t="s">
        <v>76</v>
      </c>
      <c r="D142" s="859"/>
      <c r="E142" s="571"/>
      <c r="F142" s="397">
        <f t="shared" si="26"/>
        <v>0</v>
      </c>
      <c r="G142" s="398"/>
      <c r="H142" s="399">
        <f t="shared" si="27"/>
        <v>0</v>
      </c>
      <c r="I142" s="400">
        <v>1200</v>
      </c>
      <c r="J142" s="401">
        <f t="shared" si="25"/>
        <v>0</v>
      </c>
      <c r="K142" s="426"/>
      <c r="L142" s="427"/>
      <c r="M142" s="433"/>
      <c r="N142" s="429"/>
    </row>
    <row r="143" spans="1:14" s="200" customFormat="1">
      <c r="A143" s="394" t="s">
        <v>669</v>
      </c>
      <c r="B143" s="395" t="s">
        <v>74</v>
      </c>
      <c r="C143" s="396" t="s">
        <v>76</v>
      </c>
      <c r="D143" s="859"/>
      <c r="E143" s="571"/>
      <c r="F143" s="397">
        <f t="shared" si="26"/>
        <v>0</v>
      </c>
      <c r="G143" s="398"/>
      <c r="H143" s="399">
        <f t="shared" si="27"/>
        <v>0</v>
      </c>
      <c r="I143" s="400">
        <v>800</v>
      </c>
      <c r="J143" s="401">
        <f t="shared" si="25"/>
        <v>0</v>
      </c>
      <c r="K143" s="426"/>
      <c r="L143" s="427"/>
      <c r="M143" s="433"/>
      <c r="N143" s="429"/>
    </row>
    <row r="144" spans="1:14" s="200" customFormat="1">
      <c r="A144" s="394" t="s">
        <v>670</v>
      </c>
      <c r="B144" s="395" t="s">
        <v>671</v>
      </c>
      <c r="C144" s="396" t="s">
        <v>10</v>
      </c>
      <c r="D144" s="859"/>
      <c r="E144" s="571"/>
      <c r="F144" s="397">
        <f t="shared" si="26"/>
        <v>0</v>
      </c>
      <c r="G144" s="398"/>
      <c r="H144" s="399">
        <f t="shared" si="27"/>
        <v>0</v>
      </c>
      <c r="I144" s="400">
        <v>50</v>
      </c>
      <c r="J144" s="401">
        <f t="shared" si="25"/>
        <v>0</v>
      </c>
      <c r="K144" s="426"/>
      <c r="L144" s="427"/>
      <c r="M144" s="433"/>
      <c r="N144" s="429"/>
    </row>
    <row r="145" spans="1:15" s="200" customFormat="1">
      <c r="A145" s="201" t="s">
        <v>622</v>
      </c>
      <c r="B145" s="267" t="s">
        <v>136</v>
      </c>
      <c r="C145" s="268"/>
      <c r="D145" s="857"/>
      <c r="E145" s="265"/>
      <c r="F145" s="92">
        <f t="shared" si="14"/>
        <v>0</v>
      </c>
      <c r="G145" s="266"/>
      <c r="H145" s="198">
        <f t="shared" si="21"/>
        <v>0</v>
      </c>
      <c r="I145" s="262"/>
      <c r="J145" s="199">
        <f t="shared" si="20"/>
        <v>0</v>
      </c>
      <c r="K145" s="424"/>
      <c r="L145" s="427"/>
      <c r="M145" s="433"/>
      <c r="N145" s="429"/>
    </row>
    <row r="146" spans="1:15" s="200" customFormat="1">
      <c r="A146" s="201" t="s">
        <v>672</v>
      </c>
      <c r="B146" s="197" t="s">
        <v>96</v>
      </c>
      <c r="C146" s="263" t="s">
        <v>11</v>
      </c>
      <c r="D146" s="854"/>
      <c r="E146" s="265">
        <v>0.5</v>
      </c>
      <c r="F146" s="92">
        <f t="shared" si="14"/>
        <v>0</v>
      </c>
      <c r="G146" s="266">
        <v>0.5</v>
      </c>
      <c r="H146" s="198">
        <f t="shared" si="21"/>
        <v>0</v>
      </c>
      <c r="I146" s="262">
        <v>0.25</v>
      </c>
      <c r="J146" s="199">
        <f t="shared" si="20"/>
        <v>0</v>
      </c>
      <c r="K146" s="424"/>
      <c r="L146" s="427"/>
      <c r="M146" s="433"/>
      <c r="N146" s="429"/>
    </row>
    <row r="147" spans="1:15" s="200" customFormat="1" ht="28.5">
      <c r="A147" s="201" t="s">
        <v>673</v>
      </c>
      <c r="B147" s="197" t="s">
        <v>79</v>
      </c>
      <c r="C147" s="263" t="s">
        <v>11</v>
      </c>
      <c r="D147" s="854"/>
      <c r="E147" s="265">
        <v>2</v>
      </c>
      <c r="F147" s="92">
        <f t="shared" si="14"/>
        <v>0</v>
      </c>
      <c r="G147" s="266">
        <v>2</v>
      </c>
      <c r="H147" s="198">
        <f t="shared" si="21"/>
        <v>0</v>
      </c>
      <c r="I147" s="262">
        <v>1</v>
      </c>
      <c r="J147" s="199">
        <f t="shared" si="20"/>
        <v>0</v>
      </c>
      <c r="K147" s="424"/>
      <c r="L147" s="427"/>
      <c r="M147" s="433"/>
      <c r="N147" s="429"/>
    </row>
    <row r="148" spans="1:15" s="200" customFormat="1">
      <c r="A148" s="201" t="s">
        <v>674</v>
      </c>
      <c r="B148" s="197" t="s">
        <v>89</v>
      </c>
      <c r="C148" s="263"/>
      <c r="D148" s="854"/>
      <c r="E148" s="265"/>
      <c r="F148" s="92">
        <f t="shared" si="14"/>
        <v>0</v>
      </c>
      <c r="G148" s="266"/>
      <c r="H148" s="198">
        <f t="shared" si="21"/>
        <v>0</v>
      </c>
      <c r="I148" s="262"/>
      <c r="J148" s="199">
        <f t="shared" si="20"/>
        <v>0</v>
      </c>
      <c r="K148" s="424"/>
      <c r="L148" s="427"/>
      <c r="M148" s="433"/>
      <c r="N148" s="429"/>
    </row>
    <row r="149" spans="1:15" s="200" customFormat="1">
      <c r="A149" s="488" t="s">
        <v>675</v>
      </c>
      <c r="B149" s="486" t="s">
        <v>73</v>
      </c>
      <c r="C149" s="503" t="s">
        <v>76</v>
      </c>
      <c r="D149" s="854"/>
      <c r="E149" s="265">
        <v>120</v>
      </c>
      <c r="F149" s="92">
        <f t="shared" si="14"/>
        <v>0</v>
      </c>
      <c r="G149" s="266">
        <v>120</v>
      </c>
      <c r="H149" s="198">
        <f t="shared" si="21"/>
        <v>0</v>
      </c>
      <c r="I149" s="262">
        <v>60</v>
      </c>
      <c r="J149" s="199">
        <f t="shared" si="20"/>
        <v>0</v>
      </c>
      <c r="K149" s="424"/>
      <c r="L149" s="427"/>
      <c r="M149" s="433"/>
      <c r="N149" s="429"/>
    </row>
    <row r="150" spans="1:15" s="200" customFormat="1">
      <c r="A150" s="488" t="s">
        <v>676</v>
      </c>
      <c r="B150" s="486" t="s">
        <v>74</v>
      </c>
      <c r="C150" s="503" t="s">
        <v>76</v>
      </c>
      <c r="D150" s="854"/>
      <c r="E150" s="265">
        <v>80</v>
      </c>
      <c r="F150" s="92">
        <f t="shared" si="14"/>
        <v>0</v>
      </c>
      <c r="G150" s="266">
        <v>80</v>
      </c>
      <c r="H150" s="198">
        <f t="shared" si="21"/>
        <v>0</v>
      </c>
      <c r="I150" s="262">
        <v>40</v>
      </c>
      <c r="J150" s="199">
        <f t="shared" si="20"/>
        <v>0</v>
      </c>
      <c r="K150" s="424"/>
      <c r="L150" s="427"/>
      <c r="M150" s="433"/>
      <c r="N150" s="429"/>
    </row>
    <row r="151" spans="1:15" s="200" customFormat="1">
      <c r="A151" s="488" t="s">
        <v>677</v>
      </c>
      <c r="B151" s="267" t="s">
        <v>640</v>
      </c>
      <c r="C151" s="268" t="s">
        <v>10</v>
      </c>
      <c r="D151" s="857"/>
      <c r="E151" s="265">
        <v>10</v>
      </c>
      <c r="F151" s="92">
        <f t="shared" ref="F151" si="28">E151*D151</f>
        <v>0</v>
      </c>
      <c r="G151" s="266">
        <v>10</v>
      </c>
      <c r="H151" s="198">
        <f t="shared" si="21"/>
        <v>0</v>
      </c>
      <c r="I151" s="262">
        <v>5</v>
      </c>
      <c r="J151" s="199">
        <f t="shared" si="20"/>
        <v>0</v>
      </c>
      <c r="K151" s="424"/>
      <c r="L151" s="427"/>
      <c r="M151" s="433"/>
      <c r="N151" s="429"/>
    </row>
    <row r="152" spans="1:15" s="200" customFormat="1">
      <c r="A152" s="196"/>
      <c r="B152" s="208" t="s">
        <v>2</v>
      </c>
      <c r="C152" s="502"/>
      <c r="D152" s="855"/>
      <c r="E152" s="570"/>
      <c r="F152" s="86">
        <f>SUM(F86:F151)</f>
        <v>0</v>
      </c>
      <c r="G152" s="260"/>
      <c r="H152" s="274">
        <f>SUM(H86:H151)</f>
        <v>0</v>
      </c>
      <c r="I152" s="261"/>
      <c r="J152" s="275">
        <f>SUM(J86:J151)</f>
        <v>0</v>
      </c>
      <c r="K152" s="425"/>
      <c r="L152" s="427"/>
      <c r="M152" s="433"/>
      <c r="N152" s="429"/>
    </row>
    <row r="153" spans="1:15" s="200" customFormat="1">
      <c r="A153" s="201"/>
      <c r="B153" s="272"/>
      <c r="C153" s="273"/>
      <c r="D153" s="6"/>
      <c r="E153" s="265"/>
      <c r="F153" s="92"/>
      <c r="G153" s="266"/>
      <c r="H153" s="198"/>
      <c r="I153" s="262"/>
      <c r="J153" s="199"/>
      <c r="K153" s="424"/>
      <c r="L153" s="427"/>
      <c r="M153" s="433"/>
      <c r="N153" s="429"/>
    </row>
    <row r="154" spans="1:15" s="200" customFormat="1">
      <c r="A154" s="196" t="s">
        <v>609</v>
      </c>
      <c r="B154" s="208" t="s">
        <v>61</v>
      </c>
      <c r="C154" s="263" t="s">
        <v>36</v>
      </c>
      <c r="D154" s="6" t="s">
        <v>35</v>
      </c>
      <c r="E154" s="265" t="s">
        <v>37</v>
      </c>
      <c r="F154" s="92" t="s">
        <v>38</v>
      </c>
      <c r="G154" s="266" t="s">
        <v>37</v>
      </c>
      <c r="H154" s="198" t="s">
        <v>38</v>
      </c>
      <c r="I154" s="262" t="s">
        <v>37</v>
      </c>
      <c r="J154" s="199" t="s">
        <v>38</v>
      </c>
      <c r="K154" s="424"/>
      <c r="L154" s="427"/>
      <c r="M154" s="433"/>
      <c r="N154" s="429"/>
    </row>
    <row r="155" spans="1:15" s="200" customFormat="1" ht="42.75">
      <c r="A155" s="201" t="s">
        <v>4</v>
      </c>
      <c r="B155" s="197" t="s">
        <v>128</v>
      </c>
      <c r="C155" s="263"/>
      <c r="D155" s="6"/>
      <c r="E155" s="265"/>
      <c r="F155" s="92">
        <f t="shared" ref="F155:F175" si="29">E155*D155</f>
        <v>0</v>
      </c>
      <c r="G155" s="266"/>
      <c r="H155" s="198">
        <f>G155*D155</f>
        <v>0</v>
      </c>
      <c r="I155" s="262"/>
      <c r="J155" s="199">
        <f t="shared" ref="J155:J175" si="30">I155*D155</f>
        <v>0</v>
      </c>
      <c r="K155" s="424"/>
      <c r="L155" s="427"/>
      <c r="M155" s="433"/>
      <c r="N155" s="429"/>
    </row>
    <row r="156" spans="1:15" s="200" customFormat="1" ht="28.5">
      <c r="A156" s="201" t="s">
        <v>12</v>
      </c>
      <c r="B156" s="197" t="s">
        <v>623</v>
      </c>
      <c r="C156" s="263" t="s">
        <v>10</v>
      </c>
      <c r="D156" s="854"/>
      <c r="E156" s="265"/>
      <c r="F156" s="92">
        <f t="shared" si="29"/>
        <v>0</v>
      </c>
      <c r="G156" s="266">
        <v>274</v>
      </c>
      <c r="H156" s="198">
        <f t="shared" ref="H156:H175" si="31">G156*D156</f>
        <v>0</v>
      </c>
      <c r="I156" s="262"/>
      <c r="J156" s="199">
        <f t="shared" si="30"/>
        <v>0</v>
      </c>
      <c r="K156" s="424"/>
      <c r="L156" s="427"/>
      <c r="M156" s="433"/>
      <c r="N156" s="429"/>
      <c r="O156" s="351"/>
    </row>
    <row r="157" spans="1:15" s="200" customFormat="1">
      <c r="A157" s="201" t="s">
        <v>39</v>
      </c>
      <c r="B157" s="197" t="s">
        <v>32</v>
      </c>
      <c r="C157" s="263"/>
      <c r="D157" s="854"/>
      <c r="E157" s="265"/>
      <c r="F157" s="92">
        <f t="shared" si="29"/>
        <v>0</v>
      </c>
      <c r="G157" s="266"/>
      <c r="H157" s="198">
        <f t="shared" si="31"/>
        <v>0</v>
      </c>
      <c r="I157" s="262"/>
      <c r="J157" s="199">
        <f t="shared" si="30"/>
        <v>0</v>
      </c>
      <c r="K157" s="424"/>
      <c r="L157" s="427"/>
      <c r="M157" s="433"/>
      <c r="N157" s="429"/>
      <c r="O157" s="351"/>
    </row>
    <row r="158" spans="1:15" s="200" customFormat="1">
      <c r="A158" s="201" t="s">
        <v>98</v>
      </c>
      <c r="B158" s="197" t="s">
        <v>129</v>
      </c>
      <c r="C158" s="263" t="s">
        <v>10</v>
      </c>
      <c r="D158" s="854"/>
      <c r="E158" s="265"/>
      <c r="F158" s="92"/>
      <c r="G158" s="266"/>
      <c r="H158" s="198"/>
      <c r="I158" s="262">
        <v>418</v>
      </c>
      <c r="J158" s="199">
        <f>I158*D158</f>
        <v>0</v>
      </c>
      <c r="K158" s="424"/>
      <c r="L158" s="427"/>
      <c r="M158" s="433"/>
      <c r="N158" s="429"/>
    </row>
    <row r="159" spans="1:15" s="200" customFormat="1">
      <c r="A159" s="201" t="s">
        <v>99</v>
      </c>
      <c r="B159" s="197" t="s">
        <v>130</v>
      </c>
      <c r="C159" s="263" t="s">
        <v>10</v>
      </c>
      <c r="D159" s="854"/>
      <c r="E159" s="265"/>
      <c r="F159" s="92"/>
      <c r="G159" s="266"/>
      <c r="H159" s="198"/>
      <c r="I159" s="262">
        <v>418</v>
      </c>
      <c r="J159" s="199">
        <f>I159*D159</f>
        <v>0</v>
      </c>
      <c r="K159" s="424"/>
      <c r="L159" s="427"/>
      <c r="M159" s="433"/>
      <c r="N159" s="429"/>
    </row>
    <row r="160" spans="1:15" s="200" customFormat="1">
      <c r="A160" s="201" t="s">
        <v>102</v>
      </c>
      <c r="B160" s="197" t="s">
        <v>139</v>
      </c>
      <c r="C160" s="263" t="s">
        <v>10</v>
      </c>
      <c r="D160" s="854"/>
      <c r="E160" s="265">
        <v>35</v>
      </c>
      <c r="F160" s="92">
        <f>E160*D160</f>
        <v>0</v>
      </c>
      <c r="G160" s="266"/>
      <c r="H160" s="198"/>
      <c r="I160" s="262">
        <v>281</v>
      </c>
      <c r="J160" s="199">
        <f>I160*D160</f>
        <v>0</v>
      </c>
      <c r="K160" s="424"/>
      <c r="L160" s="427"/>
      <c r="M160" s="433"/>
      <c r="N160" s="429"/>
    </row>
    <row r="161" spans="1:14" s="200" customFormat="1" ht="71.25">
      <c r="A161" s="201" t="s">
        <v>134</v>
      </c>
      <c r="B161" s="352" t="s">
        <v>594</v>
      </c>
      <c r="C161" s="263" t="s">
        <v>10</v>
      </c>
      <c r="D161" s="854"/>
      <c r="E161" s="265"/>
      <c r="F161" s="438">
        <f t="shared" si="29"/>
        <v>0</v>
      </c>
      <c r="G161" s="266"/>
      <c r="H161" s="198">
        <f t="shared" si="31"/>
        <v>0</v>
      </c>
      <c r="I161" s="262">
        <v>3</v>
      </c>
      <c r="J161" s="199">
        <f t="shared" si="30"/>
        <v>0</v>
      </c>
      <c r="K161" s="424"/>
      <c r="L161" s="427"/>
      <c r="M161" s="433"/>
      <c r="N161" s="429"/>
    </row>
    <row r="162" spans="1:14" s="487" customFormat="1">
      <c r="A162" s="488" t="s">
        <v>13</v>
      </c>
      <c r="B162" s="486" t="s">
        <v>63</v>
      </c>
      <c r="C162" s="503" t="s">
        <v>10</v>
      </c>
      <c r="D162" s="854"/>
      <c r="E162" s="265"/>
      <c r="F162" s="92"/>
      <c r="G162" s="266"/>
      <c r="H162" s="198"/>
      <c r="I162" s="262">
        <v>358</v>
      </c>
      <c r="J162" s="199">
        <f>I162*D162</f>
        <v>0</v>
      </c>
      <c r="K162" s="579">
        <v>27</v>
      </c>
      <c r="L162" s="566">
        <f>K162*D162</f>
        <v>0</v>
      </c>
      <c r="M162" s="433"/>
      <c r="N162" s="429"/>
    </row>
    <row r="163" spans="1:14" s="487" customFormat="1" ht="114">
      <c r="A163" s="488"/>
      <c r="B163" s="352" t="s">
        <v>709</v>
      </c>
      <c r="C163" s="503"/>
      <c r="D163" s="854"/>
      <c r="E163" s="265"/>
      <c r="F163" s="92"/>
      <c r="G163" s="266"/>
      <c r="H163" s="198"/>
      <c r="I163" s="262"/>
      <c r="J163" s="199"/>
      <c r="K163" s="424"/>
      <c r="L163" s="427"/>
      <c r="M163" s="433"/>
      <c r="N163" s="429"/>
    </row>
    <row r="164" spans="1:14" s="200" customFormat="1">
      <c r="A164" s="488" t="s">
        <v>19</v>
      </c>
      <c r="B164" s="486" t="s">
        <v>144</v>
      </c>
      <c r="C164" s="503"/>
      <c r="D164" s="854"/>
      <c r="E164" s="265"/>
      <c r="F164" s="92">
        <f t="shared" si="29"/>
        <v>0</v>
      </c>
      <c r="G164" s="266"/>
      <c r="H164" s="198">
        <f t="shared" si="31"/>
        <v>0</v>
      </c>
      <c r="I164" s="262"/>
      <c r="J164" s="199">
        <f t="shared" si="30"/>
        <v>0</v>
      </c>
      <c r="K164" s="424"/>
      <c r="L164" s="427"/>
      <c r="M164" s="433"/>
      <c r="N164" s="429"/>
    </row>
    <row r="165" spans="1:14" s="200" customFormat="1">
      <c r="A165" s="488" t="s">
        <v>150</v>
      </c>
      <c r="B165" s="486" t="s">
        <v>145</v>
      </c>
      <c r="C165" s="503" t="s">
        <v>10</v>
      </c>
      <c r="D165" s="854"/>
      <c r="E165" s="265"/>
      <c r="F165" s="92"/>
      <c r="G165" s="266">
        <v>774</v>
      </c>
      <c r="H165" s="198">
        <f>G165*D165</f>
        <v>0</v>
      </c>
      <c r="I165" s="262">
        <v>30</v>
      </c>
      <c r="J165" s="199">
        <f>I165*D165</f>
        <v>0</v>
      </c>
      <c r="K165" s="424"/>
      <c r="L165" s="427"/>
      <c r="M165" s="433"/>
      <c r="N165" s="429"/>
    </row>
    <row r="166" spans="1:14" s="200" customFormat="1">
      <c r="A166" s="488" t="s">
        <v>154</v>
      </c>
      <c r="B166" s="486" t="s">
        <v>689</v>
      </c>
      <c r="C166" s="503" t="s">
        <v>10</v>
      </c>
      <c r="D166" s="854"/>
      <c r="E166" s="265"/>
      <c r="F166" s="92"/>
      <c r="G166" s="266">
        <v>118</v>
      </c>
      <c r="H166" s="198">
        <f>G166*D166</f>
        <v>0</v>
      </c>
      <c r="I166" s="262">
        <v>56</v>
      </c>
      <c r="J166" s="199">
        <f t="shared" si="30"/>
        <v>0</v>
      </c>
      <c r="K166" s="424"/>
      <c r="L166" s="427"/>
      <c r="M166" s="433"/>
      <c r="N166" s="429"/>
    </row>
    <row r="167" spans="1:14" s="200" customFormat="1">
      <c r="A167" s="488" t="s">
        <v>163</v>
      </c>
      <c r="B167" s="486" t="s">
        <v>164</v>
      </c>
      <c r="C167" s="503" t="s">
        <v>10</v>
      </c>
      <c r="D167" s="854"/>
      <c r="E167" s="265"/>
      <c r="F167" s="92"/>
      <c r="G167" s="266">
        <v>17</v>
      </c>
      <c r="H167" s="198">
        <f>G167*D167</f>
        <v>0</v>
      </c>
      <c r="I167" s="262"/>
      <c r="J167" s="199"/>
      <c r="K167" s="424"/>
      <c r="L167" s="427"/>
      <c r="M167" s="433"/>
      <c r="N167" s="429"/>
    </row>
    <row r="168" spans="1:14" s="200" customFormat="1" ht="28.5">
      <c r="A168" s="488"/>
      <c r="B168" s="486" t="s">
        <v>165</v>
      </c>
      <c r="C168" s="503"/>
      <c r="D168" s="854"/>
      <c r="E168" s="265"/>
      <c r="F168" s="92"/>
      <c r="G168" s="266"/>
      <c r="H168" s="198"/>
      <c r="I168" s="262"/>
      <c r="J168" s="199"/>
      <c r="K168" s="424"/>
      <c r="L168" s="427"/>
      <c r="M168" s="433"/>
      <c r="N168" s="429"/>
    </row>
    <row r="169" spans="1:14" s="200" customFormat="1" ht="28.5">
      <c r="A169" s="488"/>
      <c r="B169" s="486" t="s">
        <v>166</v>
      </c>
      <c r="C169" s="503"/>
      <c r="D169" s="854"/>
      <c r="E169" s="265"/>
      <c r="F169" s="92"/>
      <c r="G169" s="266"/>
      <c r="H169" s="198"/>
      <c r="I169" s="262"/>
      <c r="J169" s="199"/>
      <c r="K169" s="424"/>
      <c r="L169" s="427"/>
      <c r="M169" s="433"/>
      <c r="N169" s="429"/>
    </row>
    <row r="170" spans="1:14" s="200" customFormat="1">
      <c r="A170" s="488" t="s">
        <v>622</v>
      </c>
      <c r="B170" s="486" t="s">
        <v>711</v>
      </c>
      <c r="C170" s="503" t="s">
        <v>10</v>
      </c>
      <c r="D170" s="854"/>
      <c r="E170" s="265">
        <v>205</v>
      </c>
      <c r="F170" s="92">
        <f t="shared" si="29"/>
        <v>0</v>
      </c>
      <c r="G170" s="266">
        <v>103</v>
      </c>
      <c r="H170" s="198">
        <f>G170*D170</f>
        <v>0</v>
      </c>
      <c r="I170" s="262"/>
      <c r="J170" s="199"/>
      <c r="K170" s="424"/>
      <c r="L170" s="427"/>
      <c r="M170" s="433"/>
      <c r="N170" s="429"/>
    </row>
    <row r="171" spans="1:14" s="200" customFormat="1" ht="28.5">
      <c r="A171" s="488" t="s">
        <v>43</v>
      </c>
      <c r="B171" s="486" t="s">
        <v>152</v>
      </c>
      <c r="C171" s="503"/>
      <c r="D171" s="854"/>
      <c r="E171" s="265"/>
      <c r="F171" s="92">
        <f t="shared" si="29"/>
        <v>0</v>
      </c>
      <c r="G171" s="266"/>
      <c r="H171" s="198">
        <f t="shared" si="31"/>
        <v>0</v>
      </c>
      <c r="I171" s="262"/>
      <c r="J171" s="199">
        <f t="shared" si="30"/>
        <v>0</v>
      </c>
      <c r="K171" s="424"/>
      <c r="L171" s="427"/>
      <c r="M171" s="433"/>
      <c r="N171" s="429"/>
    </row>
    <row r="172" spans="1:14" s="200" customFormat="1">
      <c r="A172" s="488" t="s">
        <v>14</v>
      </c>
      <c r="B172" s="486" t="s">
        <v>624</v>
      </c>
      <c r="C172" s="503" t="s">
        <v>8</v>
      </c>
      <c r="D172" s="854"/>
      <c r="E172" s="265">
        <v>27</v>
      </c>
      <c r="F172" s="92">
        <f t="shared" si="29"/>
        <v>0</v>
      </c>
      <c r="G172" s="266">
        <v>109</v>
      </c>
      <c r="H172" s="198">
        <f t="shared" si="31"/>
        <v>0</v>
      </c>
      <c r="I172" s="262">
        <v>229</v>
      </c>
      <c r="J172" s="199">
        <f t="shared" si="30"/>
        <v>0</v>
      </c>
      <c r="K172" s="424"/>
      <c r="L172" s="427"/>
      <c r="M172" s="433"/>
      <c r="N172" s="429"/>
    </row>
    <row r="173" spans="1:14" s="200" customFormat="1">
      <c r="A173" s="488" t="s">
        <v>64</v>
      </c>
      <c r="B173" s="486" t="s">
        <v>625</v>
      </c>
      <c r="C173" s="503" t="s">
        <v>8</v>
      </c>
      <c r="D173" s="854"/>
      <c r="E173" s="265">
        <v>8</v>
      </c>
      <c r="F173" s="92">
        <f t="shared" si="29"/>
        <v>0</v>
      </c>
      <c r="G173" s="266">
        <v>20</v>
      </c>
      <c r="H173" s="198">
        <f t="shared" si="31"/>
        <v>0</v>
      </c>
      <c r="I173" s="262">
        <v>34</v>
      </c>
      <c r="J173" s="199">
        <f t="shared" si="30"/>
        <v>0</v>
      </c>
      <c r="K173" s="424"/>
      <c r="L173" s="427"/>
      <c r="M173" s="433"/>
      <c r="N173" s="429"/>
    </row>
    <row r="174" spans="1:14" s="200" customFormat="1">
      <c r="A174" s="488" t="s">
        <v>15</v>
      </c>
      <c r="B174" s="486" t="s">
        <v>65</v>
      </c>
      <c r="C174" s="503" t="s">
        <v>8</v>
      </c>
      <c r="D174" s="854"/>
      <c r="E174" s="265"/>
      <c r="F174" s="92"/>
      <c r="G174" s="266">
        <v>39</v>
      </c>
      <c r="H174" s="198">
        <f>G174*D174</f>
        <v>0</v>
      </c>
      <c r="I174" s="262">
        <v>96</v>
      </c>
      <c r="J174" s="199">
        <f>I174*D174</f>
        <v>0</v>
      </c>
      <c r="K174" s="424"/>
      <c r="L174" s="427"/>
      <c r="M174" s="433"/>
      <c r="N174" s="429"/>
    </row>
    <row r="175" spans="1:14" s="200" customFormat="1">
      <c r="A175" s="488" t="s">
        <v>16</v>
      </c>
      <c r="B175" s="486" t="s">
        <v>66</v>
      </c>
      <c r="C175" s="503" t="s">
        <v>8</v>
      </c>
      <c r="D175" s="854"/>
      <c r="E175" s="265"/>
      <c r="F175" s="92">
        <f t="shared" si="29"/>
        <v>0</v>
      </c>
      <c r="G175" s="266"/>
      <c r="H175" s="198">
        <f t="shared" si="31"/>
        <v>0</v>
      </c>
      <c r="I175" s="262">
        <v>17</v>
      </c>
      <c r="J175" s="199">
        <f t="shared" si="30"/>
        <v>0</v>
      </c>
      <c r="K175" s="424"/>
      <c r="L175" s="427"/>
      <c r="M175" s="433"/>
      <c r="N175" s="429"/>
    </row>
    <row r="176" spans="1:14" s="200" customFormat="1">
      <c r="A176" s="196"/>
      <c r="B176" s="208" t="s">
        <v>68</v>
      </c>
      <c r="C176" s="502"/>
      <c r="D176" s="855"/>
      <c r="E176" s="570"/>
      <c r="F176" s="86">
        <f>SUM(F155:F175)</f>
        <v>0</v>
      </c>
      <c r="G176" s="260"/>
      <c r="H176" s="274">
        <f>SUM(H155:H175)</f>
        <v>0</v>
      </c>
      <c r="I176" s="261"/>
      <c r="J176" s="275">
        <f>SUM(J155:J175)</f>
        <v>0</v>
      </c>
      <c r="K176" s="425"/>
      <c r="L176" s="582">
        <f>SUM(L155:L175)</f>
        <v>0</v>
      </c>
      <c r="M176" s="433"/>
      <c r="N176" s="429"/>
    </row>
    <row r="177" spans="1:14" s="200" customFormat="1">
      <c r="A177" s="488"/>
      <c r="B177" s="486"/>
      <c r="C177" s="503"/>
      <c r="D177" s="6"/>
      <c r="E177" s="265"/>
      <c r="F177" s="92"/>
      <c r="G177" s="266"/>
      <c r="H177" s="198"/>
      <c r="I177" s="262"/>
      <c r="J177" s="199"/>
      <c r="K177" s="424"/>
      <c r="L177" s="427"/>
      <c r="M177" s="433"/>
      <c r="N177" s="429"/>
    </row>
    <row r="178" spans="1:14" s="200" customFormat="1">
      <c r="A178" s="196" t="s">
        <v>219</v>
      </c>
      <c r="B178" s="208" t="s">
        <v>641</v>
      </c>
      <c r="C178" s="263" t="s">
        <v>36</v>
      </c>
      <c r="D178" s="6" t="s">
        <v>35</v>
      </c>
      <c r="E178" s="265" t="s">
        <v>37</v>
      </c>
      <c r="F178" s="92" t="s">
        <v>38</v>
      </c>
      <c r="G178" s="266" t="s">
        <v>37</v>
      </c>
      <c r="H178" s="198" t="s">
        <v>38</v>
      </c>
      <c r="I178" s="262" t="s">
        <v>37</v>
      </c>
      <c r="J178" s="199" t="s">
        <v>38</v>
      </c>
      <c r="K178" s="424"/>
      <c r="L178" s="427"/>
      <c r="M178" s="433"/>
      <c r="N178" s="429"/>
    </row>
    <row r="179" spans="1:14" s="200" customFormat="1" ht="71.25">
      <c r="A179" s="201" t="s">
        <v>4</v>
      </c>
      <c r="B179" s="197" t="s">
        <v>158</v>
      </c>
      <c r="C179" s="263"/>
      <c r="D179" s="854"/>
      <c r="E179" s="265"/>
      <c r="F179" s="92">
        <f t="shared" ref="F179:F183" si="32">E179*D179</f>
        <v>0</v>
      </c>
      <c r="G179" s="266"/>
      <c r="H179" s="198">
        <f>G179*D179</f>
        <v>0</v>
      </c>
      <c r="I179" s="262"/>
      <c r="J179" s="199">
        <f t="shared" ref="J179" si="33">I179*D179</f>
        <v>0</v>
      </c>
      <c r="K179" s="424"/>
      <c r="L179" s="427"/>
      <c r="M179" s="433"/>
      <c r="N179" s="429"/>
    </row>
    <row r="180" spans="1:14" s="200" customFormat="1">
      <c r="A180" s="201" t="s">
        <v>12</v>
      </c>
      <c r="B180" s="197" t="s">
        <v>627</v>
      </c>
      <c r="C180" s="263" t="s">
        <v>8</v>
      </c>
      <c r="D180" s="854"/>
      <c r="E180" s="265">
        <v>17</v>
      </c>
      <c r="F180" s="92">
        <f t="shared" si="32"/>
        <v>0</v>
      </c>
      <c r="G180" s="266"/>
      <c r="H180" s="198"/>
      <c r="I180" s="262"/>
      <c r="J180" s="199"/>
      <c r="K180" s="424"/>
      <c r="L180" s="427"/>
      <c r="M180" s="433"/>
      <c r="N180" s="429"/>
    </row>
    <row r="181" spans="1:14" s="200" customFormat="1" ht="28.5">
      <c r="A181" s="201"/>
      <c r="B181" s="197" t="s">
        <v>160</v>
      </c>
      <c r="C181" s="263"/>
      <c r="D181" s="854"/>
      <c r="E181" s="265"/>
      <c r="F181" s="92">
        <f t="shared" si="32"/>
        <v>0</v>
      </c>
      <c r="G181" s="266"/>
      <c r="H181" s="198"/>
      <c r="I181" s="262"/>
      <c r="J181" s="199"/>
      <c r="K181" s="424"/>
      <c r="L181" s="427"/>
      <c r="M181" s="433"/>
      <c r="N181" s="429"/>
    </row>
    <row r="182" spans="1:14" s="200" customFormat="1" ht="42.75">
      <c r="A182" s="201"/>
      <c r="B182" s="197" t="s">
        <v>626</v>
      </c>
      <c r="C182" s="263"/>
      <c r="D182" s="854"/>
      <c r="E182" s="265"/>
      <c r="F182" s="92">
        <f t="shared" si="32"/>
        <v>0</v>
      </c>
      <c r="G182" s="266"/>
      <c r="H182" s="198"/>
      <c r="I182" s="262"/>
      <c r="J182" s="199"/>
      <c r="K182" s="424"/>
      <c r="L182" s="427"/>
      <c r="M182" s="433"/>
      <c r="N182" s="429"/>
    </row>
    <row r="183" spans="1:14" s="200" customFormat="1">
      <c r="A183" s="201"/>
      <c r="B183" s="197" t="s">
        <v>614</v>
      </c>
      <c r="C183" s="263"/>
      <c r="D183" s="854"/>
      <c r="E183" s="265"/>
      <c r="F183" s="92">
        <f t="shared" si="32"/>
        <v>0</v>
      </c>
      <c r="G183" s="266"/>
      <c r="H183" s="198"/>
      <c r="I183" s="262"/>
      <c r="J183" s="199"/>
      <c r="K183" s="424"/>
      <c r="L183" s="427"/>
      <c r="M183" s="433"/>
      <c r="N183" s="429"/>
    </row>
    <row r="184" spans="1:14" s="200" customFormat="1">
      <c r="A184" s="201" t="s">
        <v>39</v>
      </c>
      <c r="B184" s="197" t="s">
        <v>161</v>
      </c>
      <c r="C184" s="263" t="s">
        <v>8</v>
      </c>
      <c r="D184" s="854"/>
      <c r="E184" s="265">
        <v>3</v>
      </c>
      <c r="F184" s="92">
        <f>E184*D184</f>
        <v>0</v>
      </c>
      <c r="G184" s="266"/>
      <c r="H184" s="198"/>
      <c r="I184" s="262"/>
      <c r="J184" s="199"/>
      <c r="K184" s="424"/>
      <c r="L184" s="427"/>
      <c r="M184" s="433"/>
      <c r="N184" s="429"/>
    </row>
    <row r="185" spans="1:14" s="200" customFormat="1" ht="28.5">
      <c r="A185" s="201"/>
      <c r="B185" s="197" t="s">
        <v>160</v>
      </c>
      <c r="C185" s="263"/>
      <c r="D185" s="854"/>
      <c r="E185" s="265"/>
      <c r="F185" s="92">
        <f t="shared" ref="F185:F188" si="34">E185*D185</f>
        <v>0</v>
      </c>
      <c r="G185" s="266"/>
      <c r="H185" s="198"/>
      <c r="I185" s="262"/>
      <c r="J185" s="199"/>
      <c r="K185" s="424"/>
      <c r="L185" s="427"/>
      <c r="M185" s="433"/>
      <c r="N185" s="429"/>
    </row>
    <row r="186" spans="1:14" s="200" customFormat="1" ht="42.75">
      <c r="A186" s="201"/>
      <c r="B186" s="197" t="s">
        <v>626</v>
      </c>
      <c r="C186" s="263"/>
      <c r="D186" s="854"/>
      <c r="E186" s="265"/>
      <c r="F186" s="92">
        <f t="shared" si="34"/>
        <v>0</v>
      </c>
      <c r="G186" s="266"/>
      <c r="H186" s="198"/>
      <c r="I186" s="262"/>
      <c r="J186" s="199"/>
      <c r="K186" s="424"/>
      <c r="L186" s="427"/>
      <c r="M186" s="433"/>
      <c r="N186" s="429"/>
    </row>
    <row r="187" spans="1:14" s="200" customFormat="1" ht="42.75">
      <c r="A187" s="201"/>
      <c r="B187" s="197" t="s">
        <v>159</v>
      </c>
      <c r="C187" s="263"/>
      <c r="D187" s="854"/>
      <c r="E187" s="265"/>
      <c r="F187" s="92">
        <f t="shared" si="34"/>
        <v>0</v>
      </c>
      <c r="G187" s="266"/>
      <c r="H187" s="198"/>
      <c r="I187" s="262"/>
      <c r="J187" s="199"/>
      <c r="K187" s="424"/>
      <c r="L187" s="427"/>
      <c r="M187" s="433"/>
      <c r="N187" s="429"/>
    </row>
    <row r="188" spans="1:14" s="200" customFormat="1">
      <c r="A188" s="201"/>
      <c r="B188" s="197" t="s">
        <v>162</v>
      </c>
      <c r="C188" s="263"/>
      <c r="D188" s="854"/>
      <c r="E188" s="265"/>
      <c r="F188" s="92">
        <f t="shared" si="34"/>
        <v>0</v>
      </c>
      <c r="G188" s="266"/>
      <c r="H188" s="198"/>
      <c r="I188" s="262"/>
      <c r="J188" s="199"/>
      <c r="K188" s="424"/>
      <c r="L188" s="427"/>
      <c r="M188" s="433"/>
      <c r="N188" s="429"/>
    </row>
    <row r="189" spans="1:14" s="200" customFormat="1" ht="71.25">
      <c r="A189" s="201" t="s">
        <v>13</v>
      </c>
      <c r="B189" s="486" t="s">
        <v>712</v>
      </c>
      <c r="C189" s="263" t="s">
        <v>8</v>
      </c>
      <c r="D189" s="854"/>
      <c r="E189" s="265">
        <v>124.7</v>
      </c>
      <c r="F189" s="92">
        <f>E189*D189</f>
        <v>0</v>
      </c>
      <c r="G189" s="266">
        <v>51.5</v>
      </c>
      <c r="H189" s="198">
        <f>D189*G189</f>
        <v>0</v>
      </c>
      <c r="I189" s="262"/>
      <c r="J189" s="199"/>
      <c r="K189" s="424"/>
      <c r="L189" s="427"/>
      <c r="M189" s="433"/>
      <c r="N189" s="429"/>
    </row>
    <row r="190" spans="1:14" s="200" customFormat="1" ht="242.25">
      <c r="A190" s="201"/>
      <c r="B190" s="272" t="s">
        <v>628</v>
      </c>
      <c r="C190" s="263"/>
      <c r="D190" s="854"/>
      <c r="E190" s="265"/>
      <c r="F190" s="92"/>
      <c r="G190" s="266"/>
      <c r="H190" s="198"/>
      <c r="I190" s="262"/>
      <c r="J190" s="199"/>
      <c r="K190" s="424"/>
      <c r="L190" s="427"/>
      <c r="M190" s="433"/>
      <c r="N190" s="429"/>
    </row>
    <row r="191" spans="1:14" s="200" customFormat="1" ht="57">
      <c r="A191" s="201" t="s">
        <v>19</v>
      </c>
      <c r="B191" s="197" t="s">
        <v>613</v>
      </c>
      <c r="C191" s="263" t="s">
        <v>5</v>
      </c>
      <c r="D191" s="854"/>
      <c r="E191" s="265">
        <v>1</v>
      </c>
      <c r="F191" s="92">
        <f>E191*D191</f>
        <v>0</v>
      </c>
      <c r="G191" s="266">
        <v>4</v>
      </c>
      <c r="H191" s="198">
        <f>G191*D191</f>
        <v>0</v>
      </c>
      <c r="I191" s="262"/>
      <c r="J191" s="199"/>
      <c r="K191" s="424"/>
      <c r="L191" s="427"/>
      <c r="M191" s="433"/>
      <c r="N191" s="429"/>
    </row>
    <row r="192" spans="1:14" s="200" customFormat="1" ht="71.25">
      <c r="A192" s="201" t="s">
        <v>113</v>
      </c>
      <c r="B192" s="197" t="s">
        <v>643</v>
      </c>
      <c r="C192" s="263" t="s">
        <v>10</v>
      </c>
      <c r="D192" s="854"/>
      <c r="E192" s="265">
        <v>10</v>
      </c>
      <c r="F192" s="92">
        <f>E192*D192</f>
        <v>0</v>
      </c>
      <c r="G192" s="266"/>
      <c r="H192" s="198"/>
      <c r="I192" s="262"/>
      <c r="J192" s="199"/>
      <c r="K192" s="424"/>
      <c r="L192" s="427"/>
      <c r="M192" s="433"/>
      <c r="N192" s="429"/>
    </row>
    <row r="193" spans="1:14" s="200" customFormat="1" ht="42.75">
      <c r="A193" s="201" t="s">
        <v>67</v>
      </c>
      <c r="B193" s="197" t="s">
        <v>646</v>
      </c>
      <c r="C193" s="263" t="s">
        <v>5</v>
      </c>
      <c r="D193" s="854"/>
      <c r="E193" s="265"/>
      <c r="F193" s="92">
        <f>E193*D193</f>
        <v>0</v>
      </c>
      <c r="G193" s="266"/>
      <c r="H193" s="198"/>
      <c r="I193" s="262">
        <v>2</v>
      </c>
      <c r="J193" s="199">
        <f>I193*D193</f>
        <v>0</v>
      </c>
      <c r="K193" s="424"/>
      <c r="L193" s="427"/>
      <c r="M193" s="433"/>
      <c r="N193" s="429"/>
    </row>
    <row r="194" spans="1:14" s="200" customFormat="1">
      <c r="A194" s="196"/>
      <c r="B194" s="208" t="s">
        <v>642</v>
      </c>
      <c r="C194" s="259"/>
      <c r="D194" s="14"/>
      <c r="E194" s="570"/>
      <c r="F194" s="86">
        <f>SUM(F179:F193)</f>
        <v>0</v>
      </c>
      <c r="G194" s="260"/>
      <c r="H194" s="274">
        <f>SUM(H179:H193)</f>
        <v>0</v>
      </c>
      <c r="I194" s="261"/>
      <c r="J194" s="275">
        <f>SUM(J179:J193)</f>
        <v>0</v>
      </c>
      <c r="K194" s="425"/>
      <c r="L194" s="427"/>
      <c r="M194" s="433"/>
      <c r="N194" s="429"/>
    </row>
    <row r="196" spans="1:14">
      <c r="E196" s="449"/>
      <c r="F196" s="440"/>
      <c r="H196" s="440"/>
      <c r="J196" s="440"/>
    </row>
    <row r="197" spans="1:14">
      <c r="E197" s="449"/>
      <c r="F197" s="440"/>
      <c r="H197" s="440"/>
      <c r="J197" s="440"/>
    </row>
    <row r="198" spans="1:14">
      <c r="E198" s="449"/>
      <c r="F198" s="440"/>
      <c r="H198" s="440"/>
      <c r="J198" s="440"/>
    </row>
    <row r="199" spans="1:14">
      <c r="E199" s="449"/>
      <c r="F199" s="440"/>
      <c r="H199" s="440"/>
      <c r="J199" s="440"/>
    </row>
    <row r="200" spans="1:14">
      <c r="E200" s="449"/>
      <c r="F200" s="440"/>
      <c r="H200" s="440"/>
      <c r="J200" s="440"/>
    </row>
    <row r="201" spans="1:14">
      <c r="E201" s="449"/>
      <c r="F201" s="440"/>
      <c r="H201" s="440"/>
      <c r="J201" s="440"/>
    </row>
    <row r="202" spans="1:14">
      <c r="E202" s="449"/>
      <c r="F202" s="440"/>
      <c r="H202" s="440"/>
      <c r="J202" s="440"/>
    </row>
    <row r="203" spans="1:14">
      <c r="E203" s="449"/>
      <c r="F203" s="440"/>
      <c r="H203" s="440"/>
      <c r="J203" s="440"/>
    </row>
    <row r="204" spans="1:14">
      <c r="E204" s="449"/>
      <c r="F204" s="440"/>
      <c r="H204" s="440"/>
      <c r="J204" s="440"/>
    </row>
    <row r="205" spans="1:14">
      <c r="E205" s="449"/>
      <c r="F205" s="440"/>
      <c r="H205" s="440"/>
      <c r="J205" s="440"/>
    </row>
    <row r="206" spans="1:14">
      <c r="E206" s="449"/>
      <c r="F206" s="440"/>
      <c r="H206" s="440"/>
      <c r="J206" s="440"/>
    </row>
    <row r="207" spans="1:14">
      <c r="E207" s="449"/>
      <c r="F207" s="440"/>
      <c r="H207" s="440"/>
      <c r="J207" s="440"/>
    </row>
    <row r="208" spans="1:14">
      <c r="E208" s="449"/>
      <c r="F208" s="440"/>
      <c r="H208" s="440"/>
      <c r="J208" s="440"/>
    </row>
    <row r="209" spans="5:10">
      <c r="E209" s="449"/>
      <c r="F209" s="440"/>
      <c r="H209" s="440"/>
      <c r="J209" s="440"/>
    </row>
    <row r="210" spans="5:10">
      <c r="E210" s="449"/>
      <c r="F210" s="440"/>
      <c r="H210" s="440"/>
      <c r="J210" s="440"/>
    </row>
    <row r="211" spans="5:10">
      <c r="E211" s="449"/>
      <c r="F211" s="440"/>
      <c r="H211" s="440"/>
      <c r="J211" s="440"/>
    </row>
    <row r="212" spans="5:10">
      <c r="E212" s="449"/>
      <c r="F212" s="440"/>
      <c r="H212" s="440"/>
      <c r="J212" s="440"/>
    </row>
    <row r="213" spans="5:10">
      <c r="E213" s="449"/>
      <c r="F213" s="440"/>
      <c r="H213" s="440"/>
      <c r="J213" s="440"/>
    </row>
    <row r="214" spans="5:10">
      <c r="E214" s="449"/>
      <c r="F214" s="440"/>
      <c r="H214" s="440"/>
      <c r="J214" s="440"/>
    </row>
    <row r="215" spans="5:10">
      <c r="E215" s="449"/>
      <c r="F215" s="440"/>
      <c r="H215" s="440"/>
      <c r="J215" s="440"/>
    </row>
    <row r="216" spans="5:10">
      <c r="E216" s="449"/>
      <c r="F216" s="440"/>
      <c r="H216" s="440"/>
      <c r="J216" s="440"/>
    </row>
    <row r="217" spans="5:10">
      <c r="E217" s="449"/>
      <c r="F217" s="440"/>
      <c r="H217" s="440"/>
      <c r="J217" s="440"/>
    </row>
    <row r="218" spans="5:10">
      <c r="E218" s="449"/>
      <c r="F218" s="440"/>
      <c r="H218" s="440"/>
      <c r="J218" s="440"/>
    </row>
    <row r="219" spans="5:10">
      <c r="E219" s="449"/>
      <c r="F219" s="440"/>
      <c r="H219" s="440"/>
      <c r="J219" s="440"/>
    </row>
    <row r="220" spans="5:10">
      <c r="E220" s="449"/>
      <c r="F220" s="440"/>
      <c r="H220" s="440"/>
      <c r="J220" s="440"/>
    </row>
    <row r="221" spans="5:10">
      <c r="E221" s="449"/>
      <c r="F221" s="440"/>
      <c r="H221" s="440"/>
      <c r="J221" s="440"/>
    </row>
    <row r="222" spans="5:10">
      <c r="E222" s="449"/>
      <c r="F222" s="440"/>
      <c r="H222" s="440"/>
      <c r="J222" s="440"/>
    </row>
    <row r="223" spans="5:10">
      <c r="E223" s="449"/>
      <c r="F223" s="440"/>
      <c r="H223" s="440"/>
      <c r="J223" s="440"/>
    </row>
    <row r="224" spans="5:10">
      <c r="E224" s="449"/>
      <c r="F224" s="440"/>
      <c r="H224" s="440"/>
      <c r="J224" s="440"/>
    </row>
    <row r="225" spans="5:10">
      <c r="E225" s="449"/>
      <c r="F225" s="440"/>
      <c r="H225" s="440"/>
      <c r="J225" s="440"/>
    </row>
    <row r="226" spans="5:10">
      <c r="E226" s="449"/>
      <c r="F226" s="440"/>
      <c r="H226" s="440"/>
      <c r="J226" s="440"/>
    </row>
    <row r="227" spans="5:10">
      <c r="E227" s="449"/>
      <c r="F227" s="440"/>
      <c r="H227" s="440"/>
      <c r="J227" s="440"/>
    </row>
    <row r="228" spans="5:10">
      <c r="E228" s="449"/>
      <c r="F228" s="440"/>
      <c r="H228" s="440"/>
      <c r="J228" s="440"/>
    </row>
    <row r="229" spans="5:10">
      <c r="E229" s="449"/>
      <c r="F229" s="440"/>
      <c r="H229" s="440"/>
      <c r="J229" s="440"/>
    </row>
    <row r="230" spans="5:10">
      <c r="E230" s="449"/>
      <c r="F230" s="440"/>
      <c r="H230" s="440"/>
      <c r="J230" s="440"/>
    </row>
    <row r="231" spans="5:10">
      <c r="E231" s="449"/>
      <c r="F231" s="440"/>
      <c r="H231" s="440"/>
      <c r="J231" s="440"/>
    </row>
    <row r="232" spans="5:10">
      <c r="E232" s="449"/>
      <c r="F232" s="440"/>
      <c r="H232" s="440"/>
      <c r="J232" s="440"/>
    </row>
    <row r="233" spans="5:10">
      <c r="E233" s="449"/>
      <c r="F233" s="440"/>
      <c r="H233" s="440"/>
      <c r="J233" s="440"/>
    </row>
    <row r="234" spans="5:10">
      <c r="E234" s="449"/>
      <c r="F234" s="440"/>
      <c r="H234" s="440"/>
      <c r="J234" s="440"/>
    </row>
    <row r="235" spans="5:10">
      <c r="E235" s="449"/>
      <c r="F235" s="440"/>
      <c r="H235" s="440"/>
      <c r="J235" s="440"/>
    </row>
    <row r="236" spans="5:10">
      <c r="E236" s="449"/>
      <c r="F236" s="440"/>
      <c r="H236" s="440"/>
      <c r="J236" s="440"/>
    </row>
    <row r="237" spans="5:10">
      <c r="E237" s="449"/>
      <c r="F237" s="440"/>
      <c r="H237" s="440"/>
      <c r="J237" s="440"/>
    </row>
    <row r="238" spans="5:10">
      <c r="E238" s="449"/>
      <c r="F238" s="440"/>
      <c r="H238" s="440"/>
      <c r="J238" s="440"/>
    </row>
    <row r="239" spans="5:10">
      <c r="E239" s="449"/>
      <c r="F239" s="440"/>
      <c r="H239" s="440"/>
      <c r="J239" s="440"/>
    </row>
    <row r="240" spans="5:10">
      <c r="E240" s="449"/>
      <c r="F240" s="440"/>
      <c r="H240" s="440"/>
      <c r="J240" s="440"/>
    </row>
    <row r="241" spans="5:10">
      <c r="E241" s="449"/>
      <c r="F241" s="440"/>
      <c r="H241" s="440"/>
      <c r="J241" s="440"/>
    </row>
    <row r="242" spans="5:10">
      <c r="E242" s="449"/>
      <c r="F242" s="440"/>
      <c r="H242" s="440"/>
      <c r="J242" s="440"/>
    </row>
    <row r="243" spans="5:10">
      <c r="E243" s="449"/>
      <c r="F243" s="440"/>
      <c r="H243" s="440"/>
      <c r="J243" s="440"/>
    </row>
    <row r="244" spans="5:10">
      <c r="E244" s="449"/>
      <c r="F244" s="440"/>
      <c r="H244" s="440"/>
      <c r="J244" s="440"/>
    </row>
    <row r="245" spans="5:10">
      <c r="E245" s="449"/>
      <c r="F245" s="440"/>
      <c r="H245" s="440"/>
      <c r="J245" s="440"/>
    </row>
    <row r="246" spans="5:10">
      <c r="E246" s="449"/>
      <c r="F246" s="440"/>
      <c r="H246" s="440"/>
      <c r="J246" s="440"/>
    </row>
    <row r="247" spans="5:10">
      <c r="E247" s="449"/>
      <c r="F247" s="440"/>
      <c r="H247" s="440"/>
      <c r="J247" s="440"/>
    </row>
    <row r="248" spans="5:10">
      <c r="E248" s="449"/>
      <c r="F248" s="440"/>
      <c r="H248" s="440"/>
      <c r="J248" s="440"/>
    </row>
    <row r="249" spans="5:10">
      <c r="E249" s="449"/>
      <c r="F249" s="440"/>
      <c r="H249" s="440"/>
      <c r="J249" s="440"/>
    </row>
    <row r="250" spans="5:10">
      <c r="E250" s="449"/>
      <c r="F250" s="440"/>
      <c r="H250" s="440"/>
      <c r="J250" s="440"/>
    </row>
    <row r="251" spans="5:10">
      <c r="E251" s="449"/>
      <c r="F251" s="440"/>
      <c r="H251" s="440"/>
      <c r="J251" s="440"/>
    </row>
    <row r="252" spans="5:10">
      <c r="E252" s="449"/>
      <c r="F252" s="440"/>
      <c r="H252" s="440"/>
      <c r="J252" s="440"/>
    </row>
    <row r="253" spans="5:10">
      <c r="E253" s="449"/>
      <c r="F253" s="440"/>
      <c r="H253" s="440"/>
      <c r="J253" s="440"/>
    </row>
    <row r="254" spans="5:10">
      <c r="E254" s="449"/>
      <c r="F254" s="440"/>
      <c r="H254" s="440"/>
      <c r="J254" s="440"/>
    </row>
    <row r="255" spans="5:10">
      <c r="E255" s="449"/>
      <c r="F255" s="440"/>
      <c r="H255" s="440"/>
      <c r="J255" s="440"/>
    </row>
    <row r="256" spans="5:10">
      <c r="E256" s="449"/>
      <c r="F256" s="440"/>
      <c r="H256" s="440"/>
      <c r="J256" s="440"/>
    </row>
    <row r="257" spans="5:10">
      <c r="E257" s="449"/>
      <c r="F257" s="440"/>
      <c r="H257" s="440"/>
      <c r="J257" s="440"/>
    </row>
    <row r="258" spans="5:10">
      <c r="E258" s="449"/>
      <c r="F258" s="440"/>
      <c r="H258" s="440"/>
      <c r="J258" s="440"/>
    </row>
    <row r="259" spans="5:10">
      <c r="E259" s="449"/>
      <c r="F259" s="440"/>
      <c r="H259" s="440"/>
      <c r="J259" s="440"/>
    </row>
    <row r="260" spans="5:10">
      <c r="E260" s="449"/>
      <c r="F260" s="440"/>
      <c r="H260" s="440"/>
      <c r="J260" s="440"/>
    </row>
    <row r="261" spans="5:10">
      <c r="E261" s="449"/>
      <c r="F261" s="440"/>
      <c r="H261" s="440"/>
      <c r="J261" s="440"/>
    </row>
  </sheetData>
  <sheetProtection algorithmName="SHA-512" hashValue="lEPGrnDhkL27P/e/pEFquOFNrUhik/wQaxGCknQiNU5I6uo4yzlwAfKQPklfC0esawStzF1Of0XC2vJ7w6sxbQ==" saltValue="UiRigsuWHZZy6jiPppU4Mw==" spinCount="100000" sheet="1" objects="1" scenarios="1" selectLockedCells="1"/>
  <mergeCells count="8">
    <mergeCell ref="K3:L3"/>
    <mergeCell ref="M3:N3"/>
    <mergeCell ref="E1:F1"/>
    <mergeCell ref="G1:H1"/>
    <mergeCell ref="I1:J1"/>
    <mergeCell ref="E3:F3"/>
    <mergeCell ref="G3:H3"/>
    <mergeCell ref="I3:J3"/>
  </mergeCells>
  <pageMargins left="0.98402777777777772" right="0.39374999999999999" top="0.9145833333333333" bottom="0.74791666666666667" header="0.41262254901960782" footer="0.51180555555555551"/>
  <pageSetup paperSize="9" scale="44" firstPageNumber="0" fitToHeight="0" orientation="portrait" r:id="rId1"/>
  <headerFooter alignWithMargins="0">
    <oddHeader>&amp;C&amp;"Segoe UI,Navadno"&amp;12Šolski kare - PZI&amp;RLUZ, d.d.</oddHeader>
    <oddFooter>&amp;R&amp;P/&amp;N</oddFooter>
  </headerFooter>
  <rowBreaks count="3" manualBreakCount="3">
    <brk id="53" max="13" man="1"/>
    <brk id="84" max="13" man="1"/>
    <brk id="153" max="13" man="1"/>
  </rowBreaks>
  <ignoredErrors>
    <ignoredError sqref="E7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R3711"/>
  <sheetViews>
    <sheetView showZeros="0" view="pageBreakPreview" zoomScale="70" zoomScaleNormal="100" zoomScaleSheetLayoutView="70" zoomScalePageLayoutView="85" workbookViewId="0">
      <pane ySplit="1" topLeftCell="A2" activePane="bottomLeft" state="frozen"/>
      <selection pane="bottomLeft" activeCell="E19" sqref="E19"/>
    </sheetView>
  </sheetViews>
  <sheetFormatPr defaultColWidth="7.625" defaultRowHeight="14.25"/>
  <cols>
    <col min="1" max="1" width="3.625" style="300" customWidth="1"/>
    <col min="2" max="2" width="41.875" style="46" customWidth="1"/>
    <col min="3" max="3" width="5" style="47" customWidth="1"/>
    <col min="4" max="4" width="8" style="48" bestFit="1" customWidth="1"/>
    <col min="5" max="5" width="11.625" style="52" customWidth="1"/>
    <col min="6" max="6" width="15.25" style="49" bestFit="1" customWidth="1"/>
    <col min="7" max="7" width="11.75" style="54" customWidth="1"/>
    <col min="8" max="8" width="11.75" style="214" customWidth="1"/>
    <col min="9" max="9" width="11.75" style="215" customWidth="1"/>
    <col min="10" max="11" width="19" style="50" bestFit="1" customWidth="1"/>
    <col min="12" max="16384" width="7.625" style="50"/>
  </cols>
  <sheetData>
    <row r="1" spans="1:11" s="45" customFormat="1" ht="42.75">
      <c r="A1" s="296" t="s">
        <v>220</v>
      </c>
      <c r="B1" s="209" t="s">
        <v>168</v>
      </c>
      <c r="C1" s="42"/>
      <c r="D1" s="43"/>
      <c r="E1" s="51"/>
      <c r="F1" s="44"/>
      <c r="G1" s="445" t="s">
        <v>345</v>
      </c>
      <c r="H1" s="446" t="s">
        <v>33</v>
      </c>
      <c r="I1" s="447" t="s">
        <v>34</v>
      </c>
      <c r="J1" s="595" t="s">
        <v>688</v>
      </c>
      <c r="K1" s="596" t="s">
        <v>697</v>
      </c>
    </row>
    <row r="2" spans="1:11" s="220" customFormat="1">
      <c r="A2" s="216"/>
      <c r="B2" s="362"/>
      <c r="C2" s="217"/>
      <c r="D2" s="218"/>
      <c r="E2" s="218"/>
      <c r="F2" s="219"/>
      <c r="G2" s="53"/>
      <c r="H2" s="212"/>
      <c r="I2" s="213"/>
      <c r="J2" s="452"/>
      <c r="K2" s="458"/>
    </row>
    <row r="3" spans="1:11" s="220" customFormat="1">
      <c r="A3" s="297"/>
      <c r="B3" s="362" t="s">
        <v>169</v>
      </c>
      <c r="C3" s="217"/>
      <c r="D3" s="218"/>
      <c r="E3" s="221"/>
      <c r="F3" s="222"/>
      <c r="G3" s="53"/>
      <c r="H3" s="212"/>
      <c r="I3" s="213"/>
      <c r="J3" s="452"/>
      <c r="K3" s="458"/>
    </row>
    <row r="4" spans="1:11" s="220" customFormat="1">
      <c r="A4" s="216" t="s">
        <v>170</v>
      </c>
      <c r="B4" s="842" t="s">
        <v>171</v>
      </c>
      <c r="C4" s="842"/>
      <c r="D4" s="842"/>
      <c r="E4" s="842"/>
      <c r="F4" s="842"/>
      <c r="G4" s="53"/>
      <c r="H4" s="212"/>
      <c r="I4" s="213"/>
      <c r="J4" s="452"/>
      <c r="K4" s="458"/>
    </row>
    <row r="5" spans="1:11" s="220" customFormat="1">
      <c r="A5" s="216" t="s">
        <v>170</v>
      </c>
      <c r="B5" s="842" t="s">
        <v>172</v>
      </c>
      <c r="C5" s="842"/>
      <c r="D5" s="842"/>
      <c r="E5" s="842"/>
      <c r="F5" s="842"/>
      <c r="G5" s="53"/>
      <c r="H5" s="212"/>
      <c r="I5" s="213"/>
      <c r="J5" s="452"/>
      <c r="K5" s="458"/>
    </row>
    <row r="6" spans="1:11" s="220" customFormat="1">
      <c r="A6" s="297"/>
      <c r="B6" s="362"/>
      <c r="C6" s="223" t="s">
        <v>346</v>
      </c>
      <c r="D6" s="218" t="s">
        <v>37</v>
      </c>
      <c r="E6" s="224" t="s">
        <v>35</v>
      </c>
      <c r="F6" s="225"/>
      <c r="G6" s="54" t="s">
        <v>38</v>
      </c>
      <c r="H6" s="214" t="s">
        <v>38</v>
      </c>
      <c r="I6" s="215" t="s">
        <v>38</v>
      </c>
      <c r="J6" s="597" t="s">
        <v>38</v>
      </c>
      <c r="K6" s="598" t="s">
        <v>38</v>
      </c>
    </row>
    <row r="7" spans="1:11" s="220" customFormat="1" ht="71.25">
      <c r="A7" s="297">
        <v>1</v>
      </c>
      <c r="B7" s="362" t="s">
        <v>173</v>
      </c>
      <c r="C7" s="223" t="s">
        <v>11</v>
      </c>
      <c r="D7" s="218">
        <f>SUM(D8:D10)</f>
        <v>283.61666666666667</v>
      </c>
      <c r="E7" s="221"/>
      <c r="F7" s="222"/>
      <c r="G7" s="54">
        <f>F10</f>
        <v>0</v>
      </c>
      <c r="H7" s="214">
        <f>F9</f>
        <v>0</v>
      </c>
      <c r="I7" s="215">
        <f>F8</f>
        <v>0</v>
      </c>
      <c r="J7" s="452"/>
      <c r="K7" s="458"/>
    </row>
    <row r="8" spans="1:11" s="220" customFormat="1">
      <c r="A8" s="226" t="s">
        <v>174</v>
      </c>
      <c r="B8" s="220" t="s">
        <v>175</v>
      </c>
      <c r="C8" s="217" t="s">
        <v>10</v>
      </c>
      <c r="D8" s="218">
        <f>+(D13+D33)/2</f>
        <v>10.386666666666667</v>
      </c>
      <c r="E8" s="227"/>
      <c r="F8" s="222">
        <f>+D8*E8</f>
        <v>0</v>
      </c>
      <c r="G8" s="54"/>
      <c r="H8" s="214"/>
      <c r="I8" s="215"/>
      <c r="J8" s="452"/>
      <c r="K8" s="458"/>
    </row>
    <row r="9" spans="1:11" s="220" customFormat="1">
      <c r="A9" s="226" t="s">
        <v>174</v>
      </c>
      <c r="B9" s="220" t="s">
        <v>176</v>
      </c>
      <c r="C9" s="217" t="s">
        <v>10</v>
      </c>
      <c r="D9" s="218">
        <f>+(D14+D34)/2</f>
        <v>166.69000000000003</v>
      </c>
      <c r="E9" s="227"/>
      <c r="F9" s="222">
        <f>+D9*E9</f>
        <v>0</v>
      </c>
      <c r="G9" s="53"/>
      <c r="H9" s="214"/>
      <c r="I9" s="215"/>
      <c r="J9" s="452"/>
      <c r="K9" s="458"/>
    </row>
    <row r="10" spans="1:11" s="220" customFormat="1">
      <c r="A10" s="226" t="s">
        <v>174</v>
      </c>
      <c r="B10" s="220" t="s">
        <v>177</v>
      </c>
      <c r="C10" s="217" t="s">
        <v>10</v>
      </c>
      <c r="D10" s="218">
        <f>+(D15+D35)/2</f>
        <v>106.54</v>
      </c>
      <c r="E10" s="227"/>
      <c r="F10" s="222">
        <f>+D10*E10</f>
        <v>0</v>
      </c>
      <c r="G10" s="54"/>
      <c r="H10" s="214"/>
      <c r="I10" s="215"/>
      <c r="J10" s="452"/>
      <c r="K10" s="458"/>
    </row>
    <row r="11" spans="1:11" s="220" customFormat="1">
      <c r="A11" s="297"/>
      <c r="B11" s="362"/>
      <c r="C11" s="223"/>
      <c r="D11" s="218"/>
      <c r="E11" s="221"/>
      <c r="F11" s="222"/>
      <c r="G11" s="54"/>
      <c r="H11" s="214"/>
      <c r="I11" s="215"/>
      <c r="J11" s="452"/>
      <c r="K11" s="458"/>
    </row>
    <row r="12" spans="1:11" s="220" customFormat="1" ht="114">
      <c r="A12" s="297">
        <v>2</v>
      </c>
      <c r="B12" s="362" t="s">
        <v>178</v>
      </c>
      <c r="C12" s="223" t="s">
        <v>11</v>
      </c>
      <c r="D12" s="218">
        <f>SUM(D13:D15)</f>
        <v>469.22</v>
      </c>
      <c r="E12" s="221"/>
      <c r="F12" s="222"/>
      <c r="G12" s="54">
        <f>F15</f>
        <v>0</v>
      </c>
      <c r="H12" s="214">
        <f>F14</f>
        <v>0</v>
      </c>
      <c r="I12" s="215">
        <f>F13</f>
        <v>0</v>
      </c>
      <c r="J12" s="452"/>
      <c r="K12" s="458"/>
    </row>
    <row r="13" spans="1:11" s="220" customFormat="1">
      <c r="A13" s="226" t="s">
        <v>174</v>
      </c>
      <c r="B13" s="220" t="s">
        <v>175</v>
      </c>
      <c r="C13" s="217" t="s">
        <v>10</v>
      </c>
      <c r="D13" s="228">
        <f>+(D18+D28)*0.2</f>
        <v>2.64</v>
      </c>
      <c r="E13" s="227"/>
      <c r="F13" s="222">
        <f>+D13*E13</f>
        <v>0</v>
      </c>
      <c r="G13" s="54"/>
      <c r="H13" s="214"/>
      <c r="I13" s="215"/>
      <c r="J13" s="452"/>
      <c r="K13" s="458"/>
    </row>
    <row r="14" spans="1:11" s="220" customFormat="1">
      <c r="A14" s="226" t="s">
        <v>174</v>
      </c>
      <c r="B14" s="220" t="s">
        <v>176</v>
      </c>
      <c r="C14" s="217" t="s">
        <v>10</v>
      </c>
      <c r="D14" s="228">
        <f>+(D19+D29)*0.2</f>
        <v>267.38000000000005</v>
      </c>
      <c r="E14" s="227"/>
      <c r="F14" s="222">
        <f>+D14*E14</f>
        <v>0</v>
      </c>
      <c r="G14" s="54"/>
      <c r="H14" s="214"/>
      <c r="I14" s="215"/>
      <c r="J14" s="452"/>
      <c r="K14" s="458"/>
    </row>
    <row r="15" spans="1:11" s="220" customFormat="1">
      <c r="A15" s="226" t="s">
        <v>174</v>
      </c>
      <c r="B15" s="220" t="s">
        <v>177</v>
      </c>
      <c r="C15" s="217" t="s">
        <v>10</v>
      </c>
      <c r="D15" s="228">
        <f>+(D20+D30)*0.2</f>
        <v>199.20000000000002</v>
      </c>
      <c r="E15" s="227"/>
      <c r="F15" s="222">
        <f>+D15*E15</f>
        <v>0</v>
      </c>
      <c r="G15" s="54"/>
      <c r="H15" s="214"/>
      <c r="I15" s="215"/>
      <c r="J15" s="452"/>
      <c r="K15" s="458"/>
    </row>
    <row r="16" spans="1:11" s="220" customFormat="1">
      <c r="A16" s="297"/>
      <c r="B16" s="362"/>
      <c r="C16" s="223"/>
      <c r="D16" s="218"/>
      <c r="E16" s="221"/>
      <c r="F16" s="222"/>
      <c r="G16" s="54"/>
      <c r="H16" s="214"/>
      <c r="I16" s="215"/>
      <c r="J16" s="452"/>
      <c r="K16" s="458"/>
    </row>
    <row r="17" spans="1:11" s="229" customFormat="1" ht="57">
      <c r="A17" s="297">
        <v>3</v>
      </c>
      <c r="B17" s="362" t="s">
        <v>179</v>
      </c>
      <c r="C17" s="217" t="s">
        <v>10</v>
      </c>
      <c r="D17" s="218">
        <f>SUM(D18:D20)</f>
        <v>1988</v>
      </c>
      <c r="E17" s="221"/>
      <c r="F17" s="222"/>
      <c r="G17" s="54">
        <f>F20</f>
        <v>0</v>
      </c>
      <c r="H17" s="214">
        <f>F19</f>
        <v>0</v>
      </c>
      <c r="I17" s="215">
        <f>F18</f>
        <v>0</v>
      </c>
      <c r="J17" s="453"/>
      <c r="K17" s="459"/>
    </row>
    <row r="18" spans="1:11" s="220" customFormat="1">
      <c r="A18" s="226" t="s">
        <v>174</v>
      </c>
      <c r="B18" s="220" t="s">
        <v>175</v>
      </c>
      <c r="C18" s="217" t="s">
        <v>10</v>
      </c>
      <c r="D18" s="218">
        <v>13.2</v>
      </c>
      <c r="E18" s="227"/>
      <c r="F18" s="222">
        <f>+D18*E18</f>
        <v>0</v>
      </c>
      <c r="G18" s="54"/>
      <c r="H18" s="214"/>
      <c r="I18" s="215"/>
      <c r="J18" s="452"/>
      <c r="K18" s="458"/>
    </row>
    <row r="19" spans="1:11" s="220" customFormat="1">
      <c r="A19" s="226" t="s">
        <v>174</v>
      </c>
      <c r="B19" s="220" t="s">
        <v>176</v>
      </c>
      <c r="C19" s="217" t="s">
        <v>10</v>
      </c>
      <c r="D19" s="218">
        <v>990.6</v>
      </c>
      <c r="E19" s="227"/>
      <c r="F19" s="222">
        <f>+D19*E19</f>
        <v>0</v>
      </c>
      <c r="G19" s="54"/>
      <c r="H19" s="214"/>
      <c r="I19" s="215"/>
      <c r="J19" s="452"/>
      <c r="K19" s="458"/>
    </row>
    <row r="20" spans="1:11" s="220" customFormat="1">
      <c r="A20" s="226" t="s">
        <v>174</v>
      </c>
      <c r="B20" s="220" t="s">
        <v>177</v>
      </c>
      <c r="C20" s="217" t="s">
        <v>10</v>
      </c>
      <c r="D20" s="218">
        <v>984.2</v>
      </c>
      <c r="E20" s="227"/>
      <c r="F20" s="222">
        <f>+D20*E20</f>
        <v>0</v>
      </c>
      <c r="G20" s="54"/>
      <c r="H20" s="214"/>
      <c r="I20" s="215"/>
      <c r="J20" s="452"/>
      <c r="K20" s="458"/>
    </row>
    <row r="21" spans="1:11" s="220" customFormat="1">
      <c r="A21" s="297"/>
      <c r="B21" s="362"/>
      <c r="C21" s="223"/>
      <c r="D21" s="218"/>
      <c r="E21" s="221"/>
      <c r="F21" s="222"/>
      <c r="G21" s="54"/>
      <c r="H21" s="214"/>
      <c r="I21" s="215"/>
      <c r="J21" s="452"/>
      <c r="K21" s="458"/>
    </row>
    <row r="22" spans="1:11" s="229" customFormat="1" ht="99.75">
      <c r="A22" s="297">
        <v>3</v>
      </c>
      <c r="B22" s="362" t="s">
        <v>612</v>
      </c>
      <c r="C22" s="217" t="s">
        <v>10</v>
      </c>
      <c r="D22" s="218">
        <f>SUM(D23:D25)</f>
        <v>352</v>
      </c>
      <c r="E22" s="221"/>
      <c r="F22" s="222"/>
      <c r="G22" s="54">
        <f>F25</f>
        <v>0</v>
      </c>
      <c r="H22" s="214">
        <f>F24</f>
        <v>0</v>
      </c>
      <c r="I22" s="215">
        <f>F23</f>
        <v>0</v>
      </c>
      <c r="J22" s="453"/>
      <c r="K22" s="459"/>
    </row>
    <row r="23" spans="1:11" s="220" customFormat="1">
      <c r="A23" s="226" t="s">
        <v>174</v>
      </c>
      <c r="B23" s="220" t="s">
        <v>175</v>
      </c>
      <c r="C23" s="217" t="s">
        <v>10</v>
      </c>
      <c r="D23" s="218">
        <v>16</v>
      </c>
      <c r="E23" s="227"/>
      <c r="F23" s="222">
        <f>+D23*E23</f>
        <v>0</v>
      </c>
      <c r="G23" s="54"/>
      <c r="H23" s="214"/>
      <c r="I23" s="215"/>
      <c r="J23" s="452"/>
      <c r="K23" s="458"/>
    </row>
    <row r="24" spans="1:11" s="220" customFormat="1">
      <c r="A24" s="226" t="s">
        <v>174</v>
      </c>
      <c r="B24" s="220" t="s">
        <v>176</v>
      </c>
      <c r="C24" s="217" t="s">
        <v>10</v>
      </c>
      <c r="D24" s="218">
        <v>86</v>
      </c>
      <c r="E24" s="227"/>
      <c r="F24" s="222">
        <f>+D24*E24</f>
        <v>0</v>
      </c>
      <c r="G24" s="54"/>
      <c r="H24" s="214"/>
      <c r="I24" s="215"/>
      <c r="J24" s="452"/>
      <c r="K24" s="458"/>
    </row>
    <row r="25" spans="1:11" s="220" customFormat="1">
      <c r="A25" s="226" t="s">
        <v>174</v>
      </c>
      <c r="B25" s="220" t="s">
        <v>177</v>
      </c>
      <c r="C25" s="217" t="s">
        <v>10</v>
      </c>
      <c r="D25" s="218">
        <v>250</v>
      </c>
      <c r="E25" s="227"/>
      <c r="F25" s="222">
        <f>+D25*E25</f>
        <v>0</v>
      </c>
      <c r="G25" s="54"/>
      <c r="H25" s="214"/>
      <c r="I25" s="215"/>
      <c r="J25" s="452"/>
      <c r="K25" s="458"/>
    </row>
    <row r="26" spans="1:11" s="220" customFormat="1">
      <c r="A26" s="297"/>
      <c r="B26" s="362"/>
      <c r="C26" s="223"/>
      <c r="D26" s="218"/>
      <c r="E26" s="221"/>
      <c r="F26" s="222"/>
      <c r="G26" s="54"/>
      <c r="H26" s="214"/>
      <c r="I26" s="215"/>
      <c r="J26" s="452"/>
      <c r="K26" s="458"/>
    </row>
    <row r="27" spans="1:11" s="229" customFormat="1" ht="57">
      <c r="A27" s="297">
        <v>4</v>
      </c>
      <c r="B27" s="362" t="s">
        <v>180</v>
      </c>
      <c r="C27" s="217" t="s">
        <v>10</v>
      </c>
      <c r="D27" s="218">
        <f>SUM(D28:D30)</f>
        <v>358.1</v>
      </c>
      <c r="E27" s="221"/>
      <c r="F27" s="222"/>
      <c r="G27" s="54">
        <f>F30</f>
        <v>0</v>
      </c>
      <c r="H27" s="214">
        <f>F29</f>
        <v>0</v>
      </c>
      <c r="I27" s="215">
        <f>F28</f>
        <v>0</v>
      </c>
      <c r="J27" s="453"/>
      <c r="K27" s="459"/>
    </row>
    <row r="28" spans="1:11" s="220" customFormat="1">
      <c r="A28" s="226" t="s">
        <v>174</v>
      </c>
      <c r="B28" s="220" t="s">
        <v>175</v>
      </c>
      <c r="C28" s="217" t="s">
        <v>10</v>
      </c>
      <c r="D28" s="218">
        <v>0</v>
      </c>
      <c r="E28" s="227"/>
      <c r="F28" s="222">
        <f>+D28*E28</f>
        <v>0</v>
      </c>
      <c r="G28" s="54"/>
      <c r="H28" s="214"/>
      <c r="I28" s="215"/>
      <c r="J28" s="452"/>
      <c r="K28" s="458"/>
    </row>
    <row r="29" spans="1:11" s="220" customFormat="1">
      <c r="A29" s="226" t="s">
        <v>174</v>
      </c>
      <c r="B29" s="220" t="s">
        <v>176</v>
      </c>
      <c r="C29" s="217" t="s">
        <v>10</v>
      </c>
      <c r="D29" s="218">
        <v>346.3</v>
      </c>
      <c r="E29" s="227"/>
      <c r="F29" s="222">
        <f>+D29*E29</f>
        <v>0</v>
      </c>
      <c r="G29" s="54"/>
      <c r="H29" s="214"/>
      <c r="I29" s="215"/>
      <c r="J29" s="452"/>
      <c r="K29" s="458"/>
    </row>
    <row r="30" spans="1:11" s="220" customFormat="1">
      <c r="A30" s="226" t="s">
        <v>174</v>
      </c>
      <c r="B30" s="220" t="s">
        <v>177</v>
      </c>
      <c r="C30" s="217" t="s">
        <v>10</v>
      </c>
      <c r="D30" s="218">
        <v>11.8</v>
      </c>
      <c r="E30" s="227"/>
      <c r="F30" s="222">
        <f>+D30*E30</f>
        <v>0</v>
      </c>
      <c r="G30" s="54"/>
      <c r="H30" s="214"/>
      <c r="I30" s="215"/>
      <c r="J30" s="452"/>
      <c r="K30" s="458"/>
    </row>
    <row r="31" spans="1:11" s="220" customFormat="1">
      <c r="A31" s="297"/>
      <c r="B31" s="362"/>
      <c r="C31" s="223"/>
      <c r="D31" s="218"/>
      <c r="E31" s="221"/>
      <c r="F31" s="222"/>
      <c r="G31" s="54"/>
      <c r="H31" s="214"/>
      <c r="I31" s="215"/>
      <c r="J31" s="452"/>
      <c r="K31" s="458"/>
    </row>
    <row r="32" spans="1:11" s="220" customFormat="1" ht="99.75">
      <c r="A32" s="297">
        <v>5</v>
      </c>
      <c r="B32" s="362" t="s">
        <v>181</v>
      </c>
      <c r="C32" s="223" t="s">
        <v>11</v>
      </c>
      <c r="D32" s="218">
        <f>SUM(D33:D35)</f>
        <v>98.013333333333321</v>
      </c>
      <c r="E32" s="221"/>
      <c r="F32" s="222"/>
      <c r="G32" s="54">
        <f>F35</f>
        <v>0</v>
      </c>
      <c r="H32" s="214">
        <f>F34</f>
        <v>0</v>
      </c>
      <c r="I32" s="215">
        <f>F33</f>
        <v>0</v>
      </c>
      <c r="J32" s="452"/>
      <c r="K32" s="458"/>
    </row>
    <row r="33" spans="1:11" s="220" customFormat="1">
      <c r="A33" s="226" t="s">
        <v>174</v>
      </c>
      <c r="B33" s="220" t="s">
        <v>175</v>
      </c>
      <c r="C33" s="223" t="s">
        <v>11</v>
      </c>
      <c r="D33" s="218">
        <f>+D38*1+D107/3*1*0.4*0.2+D118*0.4*0.4+D129*0.4*0.4</f>
        <v>18.133333333333333</v>
      </c>
      <c r="E33" s="227"/>
      <c r="F33" s="222">
        <f>+D33*E33</f>
        <v>0</v>
      </c>
      <c r="G33" s="53"/>
      <c r="H33" s="212"/>
      <c r="I33" s="213"/>
      <c r="J33" s="452"/>
      <c r="K33" s="458"/>
    </row>
    <row r="34" spans="1:11" s="220" customFormat="1">
      <c r="A34" s="226" t="s">
        <v>174</v>
      </c>
      <c r="B34" s="220" t="s">
        <v>176</v>
      </c>
      <c r="C34" s="223" t="s">
        <v>11</v>
      </c>
      <c r="D34" s="218">
        <f>+D39*1+D108/3*1*0.4*0.2+D119*0.4*0.4+D130*0.4*0.4</f>
        <v>66</v>
      </c>
      <c r="E34" s="227"/>
      <c r="F34" s="222">
        <f>+D34*E34</f>
        <v>0</v>
      </c>
      <c r="G34" s="54"/>
      <c r="H34" s="214"/>
      <c r="I34" s="215"/>
      <c r="J34" s="452"/>
      <c r="K34" s="458"/>
    </row>
    <row r="35" spans="1:11" s="220" customFormat="1">
      <c r="A35" s="226" t="s">
        <v>174</v>
      </c>
      <c r="B35" s="220" t="s">
        <v>177</v>
      </c>
      <c r="C35" s="223" t="s">
        <v>11</v>
      </c>
      <c r="D35" s="218">
        <f>+D40*1+D109/3*1*0.4*0.2+D120*0.4*0.4+D131*0.4*0.4</f>
        <v>13.88</v>
      </c>
      <c r="E35" s="227"/>
      <c r="F35" s="222">
        <f>+D35*E35</f>
        <v>0</v>
      </c>
      <c r="G35" s="54"/>
      <c r="H35" s="214"/>
      <c r="I35" s="215"/>
      <c r="J35" s="452"/>
      <c r="K35" s="458"/>
    </row>
    <row r="36" spans="1:11" s="229" customFormat="1">
      <c r="A36" s="297"/>
      <c r="B36" s="362"/>
      <c r="C36" s="217"/>
      <c r="D36" s="218"/>
      <c r="E36" s="221"/>
      <c r="F36" s="222"/>
      <c r="G36" s="54"/>
      <c r="H36" s="214"/>
      <c r="I36" s="215"/>
      <c r="J36" s="453"/>
      <c r="K36" s="459"/>
    </row>
    <row r="37" spans="1:11" s="229" customFormat="1" ht="128.25">
      <c r="A37" s="297" t="s">
        <v>23</v>
      </c>
      <c r="B37" s="362" t="s">
        <v>182</v>
      </c>
      <c r="C37" s="217" t="s">
        <v>5</v>
      </c>
      <c r="D37" s="218">
        <f>SUM(D38:D40)</f>
        <v>67</v>
      </c>
      <c r="E37" s="221"/>
      <c r="F37" s="222"/>
      <c r="G37" s="54">
        <f>F40</f>
        <v>0</v>
      </c>
      <c r="H37" s="214">
        <f>F39</f>
        <v>0</v>
      </c>
      <c r="I37" s="215">
        <f>F38</f>
        <v>0</v>
      </c>
      <c r="J37" s="453"/>
      <c r="K37" s="459"/>
    </row>
    <row r="38" spans="1:11" s="220" customFormat="1">
      <c r="A38" s="226" t="s">
        <v>174</v>
      </c>
      <c r="B38" s="220" t="s">
        <v>175</v>
      </c>
      <c r="C38" s="217" t="s">
        <v>5</v>
      </c>
      <c r="D38" s="218">
        <f>+D46+D50+D54+D58+D62+D66+D70+D74+D78+D82+D86+D90+D94+D98+D102</f>
        <v>12</v>
      </c>
      <c r="E38" s="227"/>
      <c r="F38" s="222">
        <f>+D38*E38</f>
        <v>0</v>
      </c>
      <c r="G38" s="54"/>
      <c r="H38" s="214"/>
      <c r="I38" s="215"/>
      <c r="J38" s="452"/>
      <c r="K38" s="458"/>
    </row>
    <row r="39" spans="1:11" s="220" customFormat="1">
      <c r="A39" s="226" t="s">
        <v>174</v>
      </c>
      <c r="B39" s="220" t="s">
        <v>176</v>
      </c>
      <c r="C39" s="217" t="s">
        <v>5</v>
      </c>
      <c r="D39" s="218">
        <f>+D47+D51+D55+D59+D63+D67+D71+D75+D79+D83+D87+D91+D95+D99+D103</f>
        <v>44</v>
      </c>
      <c r="E39" s="227"/>
      <c r="F39" s="222">
        <f>+D39*E39</f>
        <v>0</v>
      </c>
      <c r="G39" s="54"/>
      <c r="H39" s="214"/>
      <c r="I39" s="215"/>
      <c r="J39" s="452"/>
      <c r="K39" s="458"/>
    </row>
    <row r="40" spans="1:11" s="220" customFormat="1">
      <c r="A40" s="226" t="s">
        <v>174</v>
      </c>
      <c r="B40" s="220" t="s">
        <v>177</v>
      </c>
      <c r="C40" s="217" t="s">
        <v>5</v>
      </c>
      <c r="D40" s="218">
        <f>+D48+D52+D56+D60+D64+D68+D72+D76+D80+D84+D88+D92+D96+D100+D104</f>
        <v>11</v>
      </c>
      <c r="E40" s="227"/>
      <c r="F40" s="222">
        <f>+D40*E40</f>
        <v>0</v>
      </c>
      <c r="G40" s="54"/>
      <c r="H40" s="214"/>
      <c r="I40" s="215"/>
      <c r="J40" s="452"/>
      <c r="K40" s="458"/>
    </row>
    <row r="41" spans="1:11" s="220" customFormat="1">
      <c r="A41" s="226"/>
      <c r="C41" s="217"/>
      <c r="D41" s="218"/>
      <c r="E41" s="227"/>
      <c r="F41" s="222"/>
      <c r="G41" s="54"/>
      <c r="H41" s="214"/>
      <c r="I41" s="215"/>
      <c r="J41" s="452"/>
      <c r="K41" s="458"/>
    </row>
    <row r="42" spans="1:11" s="220" customFormat="1" ht="156.75">
      <c r="A42" s="297" t="s">
        <v>25</v>
      </c>
      <c r="B42" s="576" t="s">
        <v>698</v>
      </c>
      <c r="C42" s="217" t="s">
        <v>5</v>
      </c>
      <c r="D42" s="218">
        <v>23</v>
      </c>
      <c r="E42" s="227"/>
      <c r="F42" s="222">
        <f>E42*D42</f>
        <v>0</v>
      </c>
      <c r="G42" s="491"/>
      <c r="H42" s="500"/>
      <c r="I42" s="501"/>
      <c r="J42" s="454"/>
      <c r="K42" s="415">
        <f>E42*D42</f>
        <v>0</v>
      </c>
    </row>
    <row r="43" spans="1:11" s="229" customFormat="1">
      <c r="A43" s="297"/>
      <c r="B43" s="362"/>
      <c r="C43" s="217"/>
      <c r="D43" s="218"/>
      <c r="E43" s="221"/>
      <c r="F43" s="222"/>
      <c r="G43" s="54"/>
      <c r="H43" s="214"/>
      <c r="I43" s="215"/>
      <c r="J43" s="453"/>
      <c r="K43" s="459"/>
    </row>
    <row r="44" spans="1:11" s="220" customFormat="1" ht="28.5">
      <c r="A44" s="297">
        <v>7</v>
      </c>
      <c r="B44" s="362" t="s">
        <v>183</v>
      </c>
      <c r="C44" s="223"/>
      <c r="D44" s="218"/>
      <c r="E44" s="221"/>
      <c r="F44" s="222"/>
      <c r="G44" s="54"/>
      <c r="H44" s="214">
        <f>F47</f>
        <v>0</v>
      </c>
      <c r="I44" s="215">
        <f>F45</f>
        <v>0</v>
      </c>
      <c r="J44" s="452"/>
      <c r="K44" s="458"/>
    </row>
    <row r="45" spans="1:11" s="220" customFormat="1" ht="28.5">
      <c r="A45" s="230" t="s">
        <v>170</v>
      </c>
      <c r="B45" s="362" t="s">
        <v>184</v>
      </c>
      <c r="C45" s="217" t="s">
        <v>5</v>
      </c>
      <c r="D45" s="218">
        <f>SUM(D46:D48)</f>
        <v>6</v>
      </c>
      <c r="E45" s="221"/>
      <c r="F45" s="222"/>
      <c r="G45" s="54"/>
      <c r="H45" s="214"/>
      <c r="I45" s="215"/>
      <c r="J45" s="452"/>
      <c r="K45" s="458"/>
    </row>
    <row r="46" spans="1:11" s="220" customFormat="1">
      <c r="A46" s="226" t="s">
        <v>174</v>
      </c>
      <c r="B46" s="220" t="s">
        <v>175</v>
      </c>
      <c r="C46" s="217" t="s">
        <v>5</v>
      </c>
      <c r="D46" s="218">
        <v>0</v>
      </c>
      <c r="E46" s="231"/>
      <c r="F46" s="222">
        <f>+D46*E46</f>
        <v>0</v>
      </c>
      <c r="G46" s="54"/>
      <c r="H46" s="214"/>
      <c r="I46" s="215"/>
      <c r="J46" s="452"/>
      <c r="K46" s="458"/>
    </row>
    <row r="47" spans="1:11" s="220" customFormat="1">
      <c r="A47" s="226" t="s">
        <v>174</v>
      </c>
      <c r="B47" s="220" t="s">
        <v>176</v>
      </c>
      <c r="C47" s="217" t="s">
        <v>5</v>
      </c>
      <c r="D47" s="218">
        <v>6</v>
      </c>
      <c r="E47" s="231"/>
      <c r="F47" s="222">
        <f>+D47*E47</f>
        <v>0</v>
      </c>
      <c r="G47" s="54"/>
      <c r="H47" s="214"/>
      <c r="I47" s="215"/>
      <c r="J47" s="452"/>
      <c r="K47" s="458"/>
    </row>
    <row r="48" spans="1:11" s="220" customFormat="1">
      <c r="A48" s="226" t="s">
        <v>174</v>
      </c>
      <c r="B48" s="220" t="s">
        <v>177</v>
      </c>
      <c r="C48" s="217" t="s">
        <v>5</v>
      </c>
      <c r="D48" s="218">
        <v>0</v>
      </c>
      <c r="E48" s="231"/>
      <c r="F48" s="222">
        <f>+D48*E48</f>
        <v>0</v>
      </c>
      <c r="G48" s="54"/>
      <c r="H48" s="214"/>
      <c r="I48" s="215"/>
      <c r="J48" s="452"/>
      <c r="K48" s="458"/>
    </row>
    <row r="49" spans="1:11" s="220" customFormat="1" ht="28.5">
      <c r="A49" s="230" t="s">
        <v>170</v>
      </c>
      <c r="B49" s="362" t="s">
        <v>185</v>
      </c>
      <c r="C49" s="217" t="s">
        <v>5</v>
      </c>
      <c r="D49" s="218">
        <f>SUM(D50:D52)</f>
        <v>2</v>
      </c>
      <c r="E49" s="221"/>
      <c r="F49" s="222"/>
      <c r="G49" s="54">
        <f>F52</f>
        <v>0</v>
      </c>
      <c r="H49" s="214">
        <f>F51</f>
        <v>0</v>
      </c>
      <c r="I49" s="215">
        <f>F50</f>
        <v>0</v>
      </c>
      <c r="J49" s="452"/>
      <c r="K49" s="458"/>
    </row>
    <row r="50" spans="1:11" s="220" customFormat="1">
      <c r="A50" s="226" t="s">
        <v>174</v>
      </c>
      <c r="B50" s="220" t="s">
        <v>175</v>
      </c>
      <c r="C50" s="217" t="s">
        <v>5</v>
      </c>
      <c r="D50" s="218">
        <v>0</v>
      </c>
      <c r="E50" s="231"/>
      <c r="F50" s="222">
        <f>+D50*E50</f>
        <v>0</v>
      </c>
      <c r="G50" s="54"/>
      <c r="H50" s="214"/>
      <c r="I50" s="215"/>
      <c r="J50" s="452"/>
      <c r="K50" s="458"/>
    </row>
    <row r="51" spans="1:11" s="220" customFormat="1">
      <c r="A51" s="226" t="s">
        <v>174</v>
      </c>
      <c r="B51" s="220" t="s">
        <v>176</v>
      </c>
      <c r="C51" s="217" t="s">
        <v>5</v>
      </c>
      <c r="D51" s="218">
        <v>2</v>
      </c>
      <c r="E51" s="231"/>
      <c r="F51" s="222">
        <f>+D51*E51</f>
        <v>0</v>
      </c>
      <c r="G51" s="54"/>
      <c r="H51" s="214"/>
      <c r="I51" s="215"/>
      <c r="J51" s="452"/>
      <c r="K51" s="458"/>
    </row>
    <row r="52" spans="1:11" s="220" customFormat="1">
      <c r="A52" s="226" t="s">
        <v>174</v>
      </c>
      <c r="B52" s="220" t="s">
        <v>177</v>
      </c>
      <c r="C52" s="217" t="s">
        <v>5</v>
      </c>
      <c r="D52" s="218">
        <v>0</v>
      </c>
      <c r="E52" s="231"/>
      <c r="F52" s="222">
        <f>+D52*E52</f>
        <v>0</v>
      </c>
      <c r="G52" s="54"/>
      <c r="H52" s="214"/>
      <c r="I52" s="215"/>
      <c r="J52" s="452"/>
      <c r="K52" s="458"/>
    </row>
    <row r="53" spans="1:11" s="220" customFormat="1">
      <c r="A53" s="230" t="s">
        <v>170</v>
      </c>
      <c r="B53" s="362" t="s">
        <v>186</v>
      </c>
      <c r="C53" s="217" t="s">
        <v>5</v>
      </c>
      <c r="D53" s="218">
        <f>SUM(D54:D56)</f>
        <v>15</v>
      </c>
      <c r="E53" s="221"/>
      <c r="F53" s="222"/>
      <c r="G53" s="54">
        <f>F56</f>
        <v>0</v>
      </c>
      <c r="H53" s="214">
        <f>F55</f>
        <v>0</v>
      </c>
      <c r="I53" s="215">
        <f>F54</f>
        <v>0</v>
      </c>
      <c r="J53" s="452"/>
      <c r="K53" s="458"/>
    </row>
    <row r="54" spans="1:11" s="220" customFormat="1">
      <c r="A54" s="226" t="s">
        <v>174</v>
      </c>
      <c r="B54" s="220" t="s">
        <v>175</v>
      </c>
      <c r="C54" s="217" t="s">
        <v>5</v>
      </c>
      <c r="D54" s="218">
        <v>0</v>
      </c>
      <c r="E54" s="231"/>
      <c r="F54" s="222">
        <f>+D54*E54</f>
        <v>0</v>
      </c>
      <c r="G54" s="54"/>
      <c r="H54" s="214"/>
      <c r="I54" s="215"/>
      <c r="J54" s="452"/>
      <c r="K54" s="458"/>
    </row>
    <row r="55" spans="1:11" s="220" customFormat="1">
      <c r="A55" s="226" t="s">
        <v>174</v>
      </c>
      <c r="B55" s="220" t="s">
        <v>176</v>
      </c>
      <c r="C55" s="217" t="s">
        <v>5</v>
      </c>
      <c r="D55" s="218">
        <v>13</v>
      </c>
      <c r="E55" s="231"/>
      <c r="F55" s="222">
        <f>+D55*E55</f>
        <v>0</v>
      </c>
      <c r="G55" s="54"/>
      <c r="H55" s="214"/>
      <c r="I55" s="215"/>
      <c r="J55" s="452"/>
      <c r="K55" s="458"/>
    </row>
    <row r="56" spans="1:11" s="220" customFormat="1">
      <c r="A56" s="226" t="s">
        <v>174</v>
      </c>
      <c r="B56" s="220" t="s">
        <v>177</v>
      </c>
      <c r="C56" s="217" t="s">
        <v>5</v>
      </c>
      <c r="D56" s="218">
        <v>2</v>
      </c>
      <c r="E56" s="231"/>
      <c r="F56" s="222">
        <f>+D56*E56</f>
        <v>0</v>
      </c>
      <c r="G56" s="54"/>
      <c r="H56" s="214"/>
      <c r="I56" s="215"/>
      <c r="J56" s="452"/>
      <c r="K56" s="458"/>
    </row>
    <row r="57" spans="1:11" s="228" customFormat="1">
      <c r="A57" s="216" t="s">
        <v>170</v>
      </c>
      <c r="B57" s="232" t="s">
        <v>187</v>
      </c>
      <c r="C57" s="233" t="s">
        <v>5</v>
      </c>
      <c r="D57" s="218">
        <f>SUM(D58:D60)</f>
        <v>6</v>
      </c>
      <c r="E57" s="221"/>
      <c r="F57" s="222"/>
      <c r="G57" s="54">
        <f>F60</f>
        <v>0</v>
      </c>
      <c r="H57" s="214">
        <f>F59</f>
        <v>0</v>
      </c>
      <c r="I57" s="215">
        <f>F58</f>
        <v>0</v>
      </c>
      <c r="J57" s="452"/>
      <c r="K57" s="458"/>
    </row>
    <row r="58" spans="1:11" s="220" customFormat="1">
      <c r="A58" s="226" t="s">
        <v>174</v>
      </c>
      <c r="B58" s="220" t="s">
        <v>175</v>
      </c>
      <c r="C58" s="217" t="s">
        <v>5</v>
      </c>
      <c r="D58" s="218">
        <v>0</v>
      </c>
      <c r="E58" s="231"/>
      <c r="F58" s="222">
        <f>+D58*E58</f>
        <v>0</v>
      </c>
      <c r="G58" s="54"/>
      <c r="H58" s="214"/>
      <c r="I58" s="215"/>
      <c r="J58" s="452"/>
      <c r="K58" s="458"/>
    </row>
    <row r="59" spans="1:11" s="220" customFormat="1">
      <c r="A59" s="226" t="s">
        <v>174</v>
      </c>
      <c r="B59" s="220" t="s">
        <v>176</v>
      </c>
      <c r="C59" s="217" t="s">
        <v>5</v>
      </c>
      <c r="D59" s="218">
        <v>5</v>
      </c>
      <c r="E59" s="231"/>
      <c r="F59" s="222">
        <f>+D59*E59</f>
        <v>0</v>
      </c>
      <c r="G59" s="54"/>
      <c r="H59" s="214"/>
      <c r="I59" s="215"/>
      <c r="J59" s="452"/>
      <c r="K59" s="458"/>
    </row>
    <row r="60" spans="1:11" s="220" customFormat="1">
      <c r="A60" s="226" t="s">
        <v>174</v>
      </c>
      <c r="B60" s="220" t="s">
        <v>177</v>
      </c>
      <c r="C60" s="217" t="s">
        <v>5</v>
      </c>
      <c r="D60" s="218">
        <v>1</v>
      </c>
      <c r="E60" s="231"/>
      <c r="F60" s="222">
        <f>+D60*E60</f>
        <v>0</v>
      </c>
      <c r="G60" s="54"/>
      <c r="H60" s="214"/>
      <c r="I60" s="215"/>
      <c r="J60" s="452"/>
      <c r="K60" s="458"/>
    </row>
    <row r="61" spans="1:11" s="220" customFormat="1" ht="28.5">
      <c r="A61" s="230" t="s">
        <v>170</v>
      </c>
      <c r="B61" s="362" t="s">
        <v>188</v>
      </c>
      <c r="C61" s="217" t="s">
        <v>5</v>
      </c>
      <c r="D61" s="218">
        <f>SUM(D62:D64)</f>
        <v>2</v>
      </c>
      <c r="E61" s="221"/>
      <c r="F61" s="222"/>
      <c r="G61" s="54">
        <f>F64</f>
        <v>0</v>
      </c>
      <c r="H61" s="214">
        <f>F63</f>
        <v>0</v>
      </c>
      <c r="I61" s="215">
        <f>F62</f>
        <v>0</v>
      </c>
      <c r="J61" s="452"/>
      <c r="K61" s="458"/>
    </row>
    <row r="62" spans="1:11" s="220" customFormat="1">
      <c r="A62" s="226" t="s">
        <v>174</v>
      </c>
      <c r="B62" s="220" t="s">
        <v>175</v>
      </c>
      <c r="C62" s="217" t="s">
        <v>5</v>
      </c>
      <c r="D62" s="218">
        <v>2</v>
      </c>
      <c r="E62" s="231"/>
      <c r="F62" s="222">
        <f>+D62*E62</f>
        <v>0</v>
      </c>
      <c r="G62" s="54"/>
      <c r="H62" s="214"/>
      <c r="I62" s="215"/>
      <c r="J62" s="452"/>
      <c r="K62" s="458"/>
    </row>
    <row r="63" spans="1:11" s="220" customFormat="1">
      <c r="A63" s="226" t="s">
        <v>174</v>
      </c>
      <c r="B63" s="220" t="s">
        <v>176</v>
      </c>
      <c r="C63" s="217" t="s">
        <v>5</v>
      </c>
      <c r="D63" s="218">
        <v>0</v>
      </c>
      <c r="E63" s="231"/>
      <c r="F63" s="222">
        <f>+D63*E63</f>
        <v>0</v>
      </c>
      <c r="G63" s="54"/>
      <c r="H63" s="214"/>
      <c r="I63" s="215"/>
      <c r="J63" s="452"/>
      <c r="K63" s="458"/>
    </row>
    <row r="64" spans="1:11" s="220" customFormat="1">
      <c r="A64" s="226" t="s">
        <v>174</v>
      </c>
      <c r="B64" s="220" t="s">
        <v>177</v>
      </c>
      <c r="C64" s="217" t="s">
        <v>5</v>
      </c>
      <c r="D64" s="218">
        <v>0</v>
      </c>
      <c r="E64" s="231"/>
      <c r="F64" s="222">
        <f>+D64*E64</f>
        <v>0</v>
      </c>
      <c r="G64" s="54"/>
      <c r="H64" s="214"/>
      <c r="I64" s="215"/>
      <c r="J64" s="452"/>
      <c r="K64" s="458"/>
    </row>
    <row r="65" spans="1:11" s="228" customFormat="1">
      <c r="A65" s="216" t="s">
        <v>170</v>
      </c>
      <c r="B65" s="232" t="s">
        <v>189</v>
      </c>
      <c r="C65" s="233" t="s">
        <v>5</v>
      </c>
      <c r="D65" s="218">
        <f>SUM(D66:D68)</f>
        <v>1</v>
      </c>
      <c r="E65" s="221"/>
      <c r="F65" s="222"/>
      <c r="G65" s="54">
        <f>F68</f>
        <v>0</v>
      </c>
      <c r="H65" s="214">
        <f>F67</f>
        <v>0</v>
      </c>
      <c r="I65" s="215">
        <f>F66</f>
        <v>0</v>
      </c>
      <c r="J65" s="452"/>
      <c r="K65" s="458"/>
    </row>
    <row r="66" spans="1:11" s="220" customFormat="1">
      <c r="A66" s="226" t="s">
        <v>174</v>
      </c>
      <c r="B66" s="220" t="s">
        <v>175</v>
      </c>
      <c r="C66" s="217" t="s">
        <v>5</v>
      </c>
      <c r="D66" s="218">
        <v>0</v>
      </c>
      <c r="E66" s="231"/>
      <c r="F66" s="222">
        <f>+D66*E66</f>
        <v>0</v>
      </c>
      <c r="G66" s="54"/>
      <c r="H66" s="214"/>
      <c r="I66" s="215"/>
      <c r="J66" s="452"/>
      <c r="K66" s="458"/>
    </row>
    <row r="67" spans="1:11" s="220" customFormat="1">
      <c r="A67" s="226" t="s">
        <v>174</v>
      </c>
      <c r="B67" s="220" t="s">
        <v>176</v>
      </c>
      <c r="C67" s="217" t="s">
        <v>5</v>
      </c>
      <c r="D67" s="218">
        <v>1</v>
      </c>
      <c r="E67" s="231"/>
      <c r="F67" s="222">
        <f>+D67*E67</f>
        <v>0</v>
      </c>
      <c r="G67" s="54"/>
      <c r="H67" s="214"/>
      <c r="I67" s="215"/>
      <c r="J67" s="452"/>
      <c r="K67" s="458"/>
    </row>
    <row r="68" spans="1:11" s="220" customFormat="1">
      <c r="A68" s="226" t="s">
        <v>174</v>
      </c>
      <c r="B68" s="220" t="s">
        <v>177</v>
      </c>
      <c r="C68" s="217" t="s">
        <v>5</v>
      </c>
      <c r="D68" s="218">
        <v>0</v>
      </c>
      <c r="E68" s="231"/>
      <c r="F68" s="222">
        <f>+D68*E68</f>
        <v>0</v>
      </c>
      <c r="G68" s="54"/>
      <c r="H68" s="214"/>
      <c r="I68" s="215"/>
      <c r="J68" s="452"/>
      <c r="K68" s="458"/>
    </row>
    <row r="69" spans="1:11" s="220" customFormat="1">
      <c r="A69" s="230" t="s">
        <v>170</v>
      </c>
      <c r="B69" s="362" t="s">
        <v>190</v>
      </c>
      <c r="C69" s="217" t="s">
        <v>5</v>
      </c>
      <c r="D69" s="218">
        <f>SUM(D70:D72)</f>
        <v>3</v>
      </c>
      <c r="E69" s="221"/>
      <c r="F69" s="222"/>
      <c r="G69" s="54">
        <f>F72</f>
        <v>0</v>
      </c>
      <c r="H69" s="214">
        <f>F71</f>
        <v>0</v>
      </c>
      <c r="I69" s="215">
        <f>F70</f>
        <v>0</v>
      </c>
      <c r="J69" s="452"/>
      <c r="K69" s="458"/>
    </row>
    <row r="70" spans="1:11" s="220" customFormat="1">
      <c r="A70" s="226" t="s">
        <v>174</v>
      </c>
      <c r="B70" s="220" t="s">
        <v>175</v>
      </c>
      <c r="C70" s="217" t="s">
        <v>5</v>
      </c>
      <c r="D70" s="218">
        <v>0</v>
      </c>
      <c r="E70" s="231"/>
      <c r="F70" s="222">
        <f>+D70*E70</f>
        <v>0</v>
      </c>
      <c r="G70" s="54"/>
      <c r="H70" s="214"/>
      <c r="I70" s="215"/>
      <c r="J70" s="452"/>
      <c r="K70" s="458"/>
    </row>
    <row r="71" spans="1:11" s="220" customFormat="1">
      <c r="A71" s="226" t="s">
        <v>174</v>
      </c>
      <c r="B71" s="220" t="s">
        <v>176</v>
      </c>
      <c r="C71" s="217" t="s">
        <v>5</v>
      </c>
      <c r="D71" s="218">
        <v>3</v>
      </c>
      <c r="E71" s="231"/>
      <c r="F71" s="222">
        <f>+D71*E71</f>
        <v>0</v>
      </c>
      <c r="G71" s="54"/>
      <c r="H71" s="214"/>
      <c r="I71" s="215"/>
      <c r="J71" s="452"/>
      <c r="K71" s="458"/>
    </row>
    <row r="72" spans="1:11" s="220" customFormat="1">
      <c r="A72" s="226" t="s">
        <v>174</v>
      </c>
      <c r="B72" s="220" t="s">
        <v>177</v>
      </c>
      <c r="C72" s="217" t="s">
        <v>5</v>
      </c>
      <c r="D72" s="218">
        <v>0</v>
      </c>
      <c r="E72" s="231"/>
      <c r="F72" s="222">
        <f>+D72*E72</f>
        <v>0</v>
      </c>
      <c r="G72" s="54"/>
      <c r="H72" s="214"/>
      <c r="I72" s="215"/>
      <c r="J72" s="452"/>
      <c r="K72" s="458"/>
    </row>
    <row r="73" spans="1:11" s="220" customFormat="1">
      <c r="A73" s="230" t="s">
        <v>170</v>
      </c>
      <c r="B73" s="362" t="s">
        <v>191</v>
      </c>
      <c r="C73" s="217" t="s">
        <v>5</v>
      </c>
      <c r="D73" s="218">
        <f>SUM(D74:D76)</f>
        <v>2</v>
      </c>
      <c r="E73" s="221"/>
      <c r="F73" s="222"/>
      <c r="G73" s="54">
        <f>F76</f>
        <v>0</v>
      </c>
      <c r="H73" s="214">
        <f>F75</f>
        <v>0</v>
      </c>
      <c r="I73" s="215">
        <f>F74</f>
        <v>0</v>
      </c>
      <c r="J73" s="452"/>
      <c r="K73" s="458"/>
    </row>
    <row r="74" spans="1:11" s="220" customFormat="1">
      <c r="A74" s="226" t="s">
        <v>174</v>
      </c>
      <c r="B74" s="220" t="s">
        <v>175</v>
      </c>
      <c r="C74" s="217" t="s">
        <v>5</v>
      </c>
      <c r="D74" s="218">
        <v>0</v>
      </c>
      <c r="E74" s="231"/>
      <c r="F74" s="222">
        <f>+D74*E74</f>
        <v>0</v>
      </c>
      <c r="G74" s="54"/>
      <c r="H74" s="214"/>
      <c r="I74" s="215"/>
      <c r="J74" s="452"/>
      <c r="K74" s="458"/>
    </row>
    <row r="75" spans="1:11" s="220" customFormat="1">
      <c r="A75" s="226" t="s">
        <v>174</v>
      </c>
      <c r="B75" s="220" t="s">
        <v>176</v>
      </c>
      <c r="C75" s="217" t="s">
        <v>5</v>
      </c>
      <c r="D75" s="218">
        <v>1</v>
      </c>
      <c r="E75" s="231"/>
      <c r="F75" s="222">
        <f>+D75*E75</f>
        <v>0</v>
      </c>
      <c r="G75" s="54"/>
      <c r="H75" s="214"/>
      <c r="I75" s="215"/>
      <c r="J75" s="452"/>
      <c r="K75" s="458"/>
    </row>
    <row r="76" spans="1:11" s="220" customFormat="1">
      <c r="A76" s="226" t="s">
        <v>174</v>
      </c>
      <c r="B76" s="220" t="s">
        <v>177</v>
      </c>
      <c r="C76" s="217" t="s">
        <v>5</v>
      </c>
      <c r="D76" s="218">
        <v>1</v>
      </c>
      <c r="E76" s="231"/>
      <c r="F76" s="222">
        <f>+D76*E76</f>
        <v>0</v>
      </c>
      <c r="G76" s="54"/>
      <c r="H76" s="214"/>
      <c r="I76" s="215"/>
      <c r="J76" s="452"/>
      <c r="K76" s="458"/>
    </row>
    <row r="77" spans="1:11" s="220" customFormat="1">
      <c r="A77" s="230" t="s">
        <v>170</v>
      </c>
      <c r="B77" s="362" t="s">
        <v>192</v>
      </c>
      <c r="C77" s="217" t="s">
        <v>5</v>
      </c>
      <c r="D77" s="218">
        <f>SUM(D78:D80)</f>
        <v>4</v>
      </c>
      <c r="E77" s="221"/>
      <c r="F77" s="222"/>
      <c r="G77" s="54">
        <f>F80</f>
        <v>0</v>
      </c>
      <c r="H77" s="214">
        <f>F79</f>
        <v>0</v>
      </c>
      <c r="I77" s="215">
        <f>F78</f>
        <v>0</v>
      </c>
      <c r="J77" s="452"/>
      <c r="K77" s="458"/>
    </row>
    <row r="78" spans="1:11" s="220" customFormat="1">
      <c r="A78" s="226" t="s">
        <v>174</v>
      </c>
      <c r="B78" s="220" t="s">
        <v>175</v>
      </c>
      <c r="C78" s="217" t="s">
        <v>5</v>
      </c>
      <c r="D78" s="218">
        <v>0</v>
      </c>
      <c r="E78" s="231"/>
      <c r="F78" s="222">
        <f>+D78*E78</f>
        <v>0</v>
      </c>
      <c r="G78" s="54"/>
      <c r="H78" s="214"/>
      <c r="I78" s="215"/>
      <c r="J78" s="452"/>
      <c r="K78" s="458"/>
    </row>
    <row r="79" spans="1:11" s="220" customFormat="1">
      <c r="A79" s="226" t="s">
        <v>174</v>
      </c>
      <c r="B79" s="220" t="s">
        <v>176</v>
      </c>
      <c r="C79" s="217" t="s">
        <v>5</v>
      </c>
      <c r="D79" s="218">
        <v>4</v>
      </c>
      <c r="E79" s="231"/>
      <c r="F79" s="222">
        <f>+D79*E79</f>
        <v>0</v>
      </c>
      <c r="G79" s="54"/>
      <c r="H79" s="214"/>
      <c r="I79" s="215"/>
      <c r="J79" s="452"/>
      <c r="K79" s="458"/>
    </row>
    <row r="80" spans="1:11" s="220" customFormat="1">
      <c r="A80" s="226" t="s">
        <v>174</v>
      </c>
      <c r="B80" s="220" t="s">
        <v>177</v>
      </c>
      <c r="C80" s="217" t="s">
        <v>5</v>
      </c>
      <c r="D80" s="218">
        <v>0</v>
      </c>
      <c r="E80" s="231"/>
      <c r="F80" s="222">
        <f>+D80*E80</f>
        <v>0</v>
      </c>
      <c r="G80" s="54"/>
      <c r="H80" s="214"/>
      <c r="I80" s="215"/>
      <c r="J80" s="452"/>
      <c r="K80" s="458"/>
    </row>
    <row r="81" spans="1:11" s="220" customFormat="1" ht="28.5">
      <c r="A81" s="230" t="s">
        <v>170</v>
      </c>
      <c r="B81" s="362" t="s">
        <v>193</v>
      </c>
      <c r="C81" s="217" t="s">
        <v>5</v>
      </c>
      <c r="D81" s="218">
        <f>SUM(D82:D84)</f>
        <v>4</v>
      </c>
      <c r="E81" s="221"/>
      <c r="F81" s="222"/>
      <c r="G81" s="54">
        <f>F84</f>
        <v>0</v>
      </c>
      <c r="H81" s="214">
        <f>F83</f>
        <v>0</v>
      </c>
      <c r="I81" s="215">
        <f>F82</f>
        <v>0</v>
      </c>
      <c r="J81" s="452"/>
      <c r="K81" s="458"/>
    </row>
    <row r="82" spans="1:11" s="220" customFormat="1">
      <c r="A82" s="226" t="s">
        <v>174</v>
      </c>
      <c r="B82" s="220" t="s">
        <v>175</v>
      </c>
      <c r="C82" s="217" t="s">
        <v>5</v>
      </c>
      <c r="D82" s="218">
        <v>0</v>
      </c>
      <c r="E82" s="231"/>
      <c r="F82" s="222">
        <f>+D82*E82</f>
        <v>0</v>
      </c>
      <c r="G82" s="54"/>
      <c r="H82" s="214"/>
      <c r="I82" s="215"/>
      <c r="J82" s="452"/>
      <c r="K82" s="458"/>
    </row>
    <row r="83" spans="1:11" s="220" customFormat="1">
      <c r="A83" s="226" t="s">
        <v>174</v>
      </c>
      <c r="B83" s="220" t="s">
        <v>176</v>
      </c>
      <c r="C83" s="217" t="s">
        <v>5</v>
      </c>
      <c r="D83" s="218">
        <v>4</v>
      </c>
      <c r="E83" s="231"/>
      <c r="F83" s="222">
        <f>+D83*E83</f>
        <v>0</v>
      </c>
      <c r="G83" s="54"/>
      <c r="H83" s="214"/>
      <c r="I83" s="215"/>
      <c r="J83" s="452"/>
      <c r="K83" s="458"/>
    </row>
    <row r="84" spans="1:11" s="220" customFormat="1">
      <c r="A84" s="226" t="s">
        <v>174</v>
      </c>
      <c r="B84" s="220" t="s">
        <v>177</v>
      </c>
      <c r="C84" s="217" t="s">
        <v>5</v>
      </c>
      <c r="D84" s="218">
        <v>0</v>
      </c>
      <c r="E84" s="231"/>
      <c r="F84" s="222">
        <f>+D84*E84</f>
        <v>0</v>
      </c>
      <c r="G84" s="54"/>
      <c r="H84" s="214"/>
      <c r="I84" s="215"/>
      <c r="J84" s="452"/>
      <c r="K84" s="458"/>
    </row>
    <row r="85" spans="1:11" s="220" customFormat="1">
      <c r="A85" s="230" t="s">
        <v>170</v>
      </c>
      <c r="B85" s="362" t="s">
        <v>194</v>
      </c>
      <c r="C85" s="217" t="s">
        <v>5</v>
      </c>
      <c r="D85" s="218">
        <f>SUM(D86:D88)</f>
        <v>10</v>
      </c>
      <c r="E85" s="221"/>
      <c r="F85" s="222"/>
      <c r="G85" s="54">
        <f>F88</f>
        <v>0</v>
      </c>
      <c r="H85" s="214">
        <f>F87</f>
        <v>0</v>
      </c>
      <c r="I85" s="215">
        <f>F86</f>
        <v>0</v>
      </c>
      <c r="J85" s="452"/>
      <c r="K85" s="458"/>
    </row>
    <row r="86" spans="1:11" s="220" customFormat="1">
      <c r="A86" s="226" t="s">
        <v>174</v>
      </c>
      <c r="B86" s="220" t="s">
        <v>175</v>
      </c>
      <c r="C86" s="217" t="s">
        <v>5</v>
      </c>
      <c r="D86" s="218">
        <v>10</v>
      </c>
      <c r="E86" s="231"/>
      <c r="F86" s="222">
        <f>+D86*E86</f>
        <v>0</v>
      </c>
      <c r="G86" s="54"/>
      <c r="H86" s="214"/>
      <c r="I86" s="215"/>
      <c r="J86" s="452"/>
      <c r="K86" s="458"/>
    </row>
    <row r="87" spans="1:11" s="220" customFormat="1">
      <c r="A87" s="226" t="s">
        <v>174</v>
      </c>
      <c r="B87" s="220" t="s">
        <v>176</v>
      </c>
      <c r="C87" s="217" t="s">
        <v>5</v>
      </c>
      <c r="D87" s="218">
        <v>0</v>
      </c>
      <c r="E87" s="231"/>
      <c r="F87" s="222">
        <f>+D87*E87</f>
        <v>0</v>
      </c>
      <c r="G87" s="54"/>
      <c r="H87" s="214"/>
      <c r="I87" s="215"/>
      <c r="J87" s="452"/>
      <c r="K87" s="458"/>
    </row>
    <row r="88" spans="1:11" s="220" customFormat="1">
      <c r="A88" s="226" t="s">
        <v>174</v>
      </c>
      <c r="B88" s="220" t="s">
        <v>177</v>
      </c>
      <c r="C88" s="217" t="s">
        <v>5</v>
      </c>
      <c r="D88" s="218">
        <v>0</v>
      </c>
      <c r="E88" s="231"/>
      <c r="F88" s="222">
        <f>+D88*E88</f>
        <v>0</v>
      </c>
      <c r="G88" s="54"/>
      <c r="H88" s="214"/>
      <c r="I88" s="215"/>
      <c r="J88" s="452"/>
      <c r="K88" s="458"/>
    </row>
    <row r="89" spans="1:11" s="220" customFormat="1">
      <c r="A89" s="230" t="s">
        <v>170</v>
      </c>
      <c r="B89" s="362" t="s">
        <v>195</v>
      </c>
      <c r="C89" s="217" t="s">
        <v>5</v>
      </c>
      <c r="D89" s="218">
        <f>SUM(D90:D92)</f>
        <v>3</v>
      </c>
      <c r="E89" s="221"/>
      <c r="F89" s="222"/>
      <c r="G89" s="54">
        <f>F92</f>
        <v>0</v>
      </c>
      <c r="H89" s="214">
        <f>F91</f>
        <v>0</v>
      </c>
      <c r="I89" s="215">
        <f>F90</f>
        <v>0</v>
      </c>
      <c r="J89" s="452"/>
      <c r="K89" s="458"/>
    </row>
    <row r="90" spans="1:11" s="220" customFormat="1">
      <c r="A90" s="226" t="s">
        <v>174</v>
      </c>
      <c r="B90" s="220" t="s">
        <v>175</v>
      </c>
      <c r="C90" s="217" t="s">
        <v>5</v>
      </c>
      <c r="D90" s="218">
        <v>0</v>
      </c>
      <c r="E90" s="231"/>
      <c r="F90" s="222">
        <f>+D90*E90</f>
        <v>0</v>
      </c>
      <c r="G90" s="54"/>
      <c r="H90" s="214"/>
      <c r="I90" s="215"/>
      <c r="J90" s="452"/>
      <c r="K90" s="458"/>
    </row>
    <row r="91" spans="1:11" s="220" customFormat="1">
      <c r="A91" s="226" t="s">
        <v>174</v>
      </c>
      <c r="B91" s="220" t="s">
        <v>176</v>
      </c>
      <c r="C91" s="217" t="s">
        <v>5</v>
      </c>
      <c r="D91" s="218">
        <v>0</v>
      </c>
      <c r="E91" s="231"/>
      <c r="F91" s="222">
        <f>+D91*E91</f>
        <v>0</v>
      </c>
      <c r="G91" s="54"/>
      <c r="H91" s="214"/>
      <c r="I91" s="215"/>
      <c r="J91" s="452"/>
      <c r="K91" s="458"/>
    </row>
    <row r="92" spans="1:11" s="220" customFormat="1">
      <c r="A92" s="226" t="s">
        <v>174</v>
      </c>
      <c r="B92" s="220" t="s">
        <v>177</v>
      </c>
      <c r="C92" s="217" t="s">
        <v>5</v>
      </c>
      <c r="D92" s="218">
        <v>3</v>
      </c>
      <c r="E92" s="231"/>
      <c r="F92" s="222">
        <f>+D92*E92</f>
        <v>0</v>
      </c>
      <c r="G92" s="54"/>
      <c r="H92" s="214"/>
      <c r="I92" s="215"/>
      <c r="J92" s="452"/>
      <c r="K92" s="458"/>
    </row>
    <row r="93" spans="1:11" s="220" customFormat="1">
      <c r="A93" s="230" t="s">
        <v>170</v>
      </c>
      <c r="B93" s="362" t="s">
        <v>196</v>
      </c>
      <c r="C93" s="217" t="s">
        <v>5</v>
      </c>
      <c r="D93" s="218">
        <f>SUM(D94:D96)</f>
        <v>2</v>
      </c>
      <c r="E93" s="221"/>
      <c r="F93" s="222"/>
      <c r="G93" s="54">
        <f>F96</f>
        <v>0</v>
      </c>
      <c r="H93" s="214">
        <f>F95</f>
        <v>0</v>
      </c>
      <c r="I93" s="215">
        <f>F94</f>
        <v>0</v>
      </c>
      <c r="J93" s="452"/>
      <c r="K93" s="458"/>
    </row>
    <row r="94" spans="1:11" s="220" customFormat="1">
      <c r="A94" s="226" t="s">
        <v>174</v>
      </c>
      <c r="B94" s="220" t="s">
        <v>175</v>
      </c>
      <c r="C94" s="217" t="s">
        <v>5</v>
      </c>
      <c r="D94" s="218">
        <v>0</v>
      </c>
      <c r="E94" s="231"/>
      <c r="F94" s="222">
        <f>+D94*E94</f>
        <v>0</v>
      </c>
      <c r="G94" s="54"/>
      <c r="H94" s="214"/>
      <c r="I94" s="215"/>
      <c r="J94" s="452"/>
      <c r="K94" s="458"/>
    </row>
    <row r="95" spans="1:11" s="220" customFormat="1">
      <c r="A95" s="226" t="s">
        <v>174</v>
      </c>
      <c r="B95" s="220" t="s">
        <v>176</v>
      </c>
      <c r="C95" s="217" t="s">
        <v>5</v>
      </c>
      <c r="D95" s="218">
        <v>2</v>
      </c>
      <c r="E95" s="231"/>
      <c r="F95" s="222">
        <f>+D95*E95</f>
        <v>0</v>
      </c>
      <c r="G95" s="54"/>
      <c r="H95" s="214"/>
      <c r="I95" s="215"/>
      <c r="J95" s="452"/>
      <c r="K95" s="458"/>
    </row>
    <row r="96" spans="1:11" s="220" customFormat="1">
      <c r="A96" s="226" t="s">
        <v>174</v>
      </c>
      <c r="B96" s="220" t="s">
        <v>177</v>
      </c>
      <c r="C96" s="217" t="s">
        <v>5</v>
      </c>
      <c r="D96" s="218">
        <v>0</v>
      </c>
      <c r="E96" s="231"/>
      <c r="F96" s="222">
        <f>+D96*E96</f>
        <v>0</v>
      </c>
      <c r="G96" s="54"/>
      <c r="H96" s="214"/>
      <c r="I96" s="215"/>
      <c r="J96" s="452"/>
      <c r="K96" s="458"/>
    </row>
    <row r="97" spans="1:226" s="220" customFormat="1" ht="28.5">
      <c r="A97" s="230" t="s">
        <v>170</v>
      </c>
      <c r="B97" s="362" t="s">
        <v>197</v>
      </c>
      <c r="C97" s="217" t="s">
        <v>5</v>
      </c>
      <c r="D97" s="218">
        <f>SUM(D98:D100)</f>
        <v>4</v>
      </c>
      <c r="E97" s="221"/>
      <c r="F97" s="222"/>
      <c r="G97" s="54">
        <f>F100</f>
        <v>0</v>
      </c>
      <c r="H97" s="214">
        <f>F99</f>
        <v>0</v>
      </c>
      <c r="I97" s="215">
        <f>F98</f>
        <v>0</v>
      </c>
      <c r="J97" s="452"/>
      <c r="K97" s="458"/>
    </row>
    <row r="98" spans="1:226" s="220" customFormat="1">
      <c r="A98" s="226" t="s">
        <v>174</v>
      </c>
      <c r="B98" s="220" t="s">
        <v>175</v>
      </c>
      <c r="C98" s="217" t="s">
        <v>5</v>
      </c>
      <c r="D98" s="218">
        <v>0</v>
      </c>
      <c r="E98" s="231"/>
      <c r="F98" s="222">
        <f>+D98*E98</f>
        <v>0</v>
      </c>
      <c r="G98" s="54"/>
      <c r="H98" s="214"/>
      <c r="I98" s="215"/>
      <c r="J98" s="452"/>
      <c r="K98" s="458"/>
    </row>
    <row r="99" spans="1:226" s="220" customFormat="1">
      <c r="A99" s="226" t="s">
        <v>174</v>
      </c>
      <c r="B99" s="220" t="s">
        <v>176</v>
      </c>
      <c r="C99" s="217" t="s">
        <v>5</v>
      </c>
      <c r="D99" s="218">
        <v>0</v>
      </c>
      <c r="E99" s="231"/>
      <c r="F99" s="222">
        <f>+D99*E99</f>
        <v>0</v>
      </c>
      <c r="G99" s="54"/>
      <c r="H99" s="214"/>
      <c r="I99" s="215"/>
      <c r="J99" s="452"/>
      <c r="K99" s="458"/>
    </row>
    <row r="100" spans="1:226" s="220" customFormat="1">
      <c r="A100" s="226" t="s">
        <v>174</v>
      </c>
      <c r="B100" s="220" t="s">
        <v>177</v>
      </c>
      <c r="C100" s="217" t="s">
        <v>5</v>
      </c>
      <c r="D100" s="218">
        <v>4</v>
      </c>
      <c r="E100" s="231"/>
      <c r="F100" s="222">
        <f>+D100*E100</f>
        <v>0</v>
      </c>
      <c r="G100" s="54"/>
      <c r="H100" s="214"/>
      <c r="I100" s="215"/>
      <c r="J100" s="452"/>
      <c r="K100" s="458"/>
    </row>
    <row r="101" spans="1:226" s="220" customFormat="1">
      <c r="A101" s="230" t="s">
        <v>170</v>
      </c>
      <c r="B101" s="362" t="s">
        <v>198</v>
      </c>
      <c r="C101" s="217" t="s">
        <v>5</v>
      </c>
      <c r="D101" s="218">
        <f>SUM(D102:D104)</f>
        <v>3</v>
      </c>
      <c r="E101" s="221"/>
      <c r="F101" s="222"/>
      <c r="G101" s="54">
        <f>F104</f>
        <v>0</v>
      </c>
      <c r="H101" s="214">
        <f>F103</f>
        <v>0</v>
      </c>
      <c r="I101" s="215">
        <f>F102</f>
        <v>0</v>
      </c>
      <c r="J101" s="452"/>
      <c r="K101" s="458"/>
    </row>
    <row r="102" spans="1:226" s="220" customFormat="1">
      <c r="A102" s="226" t="s">
        <v>174</v>
      </c>
      <c r="B102" s="220" t="s">
        <v>175</v>
      </c>
      <c r="C102" s="217" t="s">
        <v>5</v>
      </c>
      <c r="D102" s="218">
        <v>0</v>
      </c>
      <c r="E102" s="231"/>
      <c r="F102" s="222">
        <f>+D102*E102</f>
        <v>0</v>
      </c>
      <c r="G102" s="54"/>
      <c r="H102" s="214"/>
      <c r="I102" s="215"/>
      <c r="J102" s="452"/>
      <c r="K102" s="458"/>
    </row>
    <row r="103" spans="1:226" s="220" customFormat="1">
      <c r="A103" s="226" t="s">
        <v>174</v>
      </c>
      <c r="B103" s="220" t="s">
        <v>176</v>
      </c>
      <c r="C103" s="217" t="s">
        <v>5</v>
      </c>
      <c r="D103" s="218">
        <v>3</v>
      </c>
      <c r="E103" s="231"/>
      <c r="F103" s="222">
        <f>+D103*E103</f>
        <v>0</v>
      </c>
      <c r="G103" s="54"/>
      <c r="H103" s="214"/>
      <c r="I103" s="215"/>
      <c r="J103" s="452"/>
      <c r="K103" s="458"/>
    </row>
    <row r="104" spans="1:226" s="220" customFormat="1">
      <c r="A104" s="226" t="s">
        <v>174</v>
      </c>
      <c r="B104" s="220" t="s">
        <v>177</v>
      </c>
      <c r="C104" s="217" t="s">
        <v>5</v>
      </c>
      <c r="D104" s="218">
        <v>0</v>
      </c>
      <c r="E104" s="231"/>
      <c r="F104" s="222">
        <f>+D104*E104</f>
        <v>0</v>
      </c>
      <c r="G104" s="54"/>
      <c r="H104" s="214"/>
      <c r="I104" s="215"/>
      <c r="J104" s="452"/>
      <c r="K104" s="458"/>
    </row>
    <row r="105" spans="1:226" s="229" customFormat="1">
      <c r="A105" s="234"/>
      <c r="B105" s="234"/>
      <c r="C105" s="234"/>
      <c r="D105" s="235"/>
      <c r="E105" s="236"/>
      <c r="F105" s="237"/>
      <c r="G105" s="53"/>
      <c r="H105" s="212"/>
      <c r="I105" s="213"/>
      <c r="J105" s="455"/>
      <c r="K105" s="460"/>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34"/>
      <c r="BR105" s="234"/>
      <c r="BS105" s="234"/>
      <c r="BT105" s="234"/>
      <c r="BU105" s="234"/>
      <c r="BV105" s="234"/>
      <c r="BW105" s="234"/>
      <c r="BX105" s="234"/>
      <c r="BY105" s="234"/>
      <c r="BZ105" s="234"/>
      <c r="CA105" s="234"/>
      <c r="CB105" s="234"/>
      <c r="CC105" s="234"/>
      <c r="CD105" s="234"/>
      <c r="CE105" s="234"/>
      <c r="CF105" s="234"/>
      <c r="CG105" s="234"/>
      <c r="CH105" s="234"/>
      <c r="CI105" s="234"/>
      <c r="CJ105" s="234"/>
      <c r="CK105" s="234"/>
      <c r="CL105" s="234"/>
      <c r="CM105" s="234"/>
      <c r="CN105" s="234"/>
      <c r="CO105" s="234"/>
      <c r="CP105" s="234"/>
      <c r="CQ105" s="234"/>
      <c r="CR105" s="234"/>
      <c r="CS105" s="234"/>
      <c r="CT105" s="234"/>
      <c r="CU105" s="234"/>
      <c r="CV105" s="234"/>
      <c r="CW105" s="234"/>
      <c r="CX105" s="234"/>
      <c r="CY105" s="234"/>
      <c r="CZ105" s="234"/>
      <c r="DA105" s="234"/>
      <c r="DB105" s="234"/>
      <c r="DC105" s="234"/>
      <c r="DD105" s="234"/>
      <c r="DE105" s="234"/>
      <c r="DF105" s="234"/>
      <c r="DG105" s="234"/>
      <c r="DH105" s="234"/>
      <c r="DI105" s="234"/>
      <c r="DJ105" s="234"/>
      <c r="DK105" s="234"/>
      <c r="DL105" s="234"/>
      <c r="DM105" s="234"/>
      <c r="DN105" s="234"/>
      <c r="DO105" s="234"/>
      <c r="DP105" s="234"/>
      <c r="DQ105" s="234"/>
      <c r="DR105" s="234"/>
      <c r="DS105" s="234"/>
      <c r="DT105" s="234"/>
      <c r="DU105" s="234"/>
      <c r="DV105" s="234"/>
      <c r="DW105" s="234"/>
      <c r="DX105" s="234"/>
      <c r="DY105" s="234"/>
      <c r="DZ105" s="234"/>
      <c r="EA105" s="234"/>
      <c r="EB105" s="234"/>
      <c r="EC105" s="234"/>
      <c r="ED105" s="234"/>
      <c r="EE105" s="234"/>
      <c r="EF105" s="234"/>
      <c r="EG105" s="234"/>
      <c r="EH105" s="234"/>
      <c r="EI105" s="234"/>
      <c r="EJ105" s="234"/>
      <c r="EK105" s="234"/>
      <c r="EL105" s="234"/>
      <c r="EM105" s="234"/>
      <c r="EN105" s="234"/>
      <c r="EO105" s="234"/>
      <c r="EP105" s="234"/>
      <c r="EQ105" s="234"/>
      <c r="ER105" s="234"/>
      <c r="ES105" s="234"/>
      <c r="ET105" s="234"/>
      <c r="EU105" s="234"/>
      <c r="EV105" s="234"/>
      <c r="EW105" s="234"/>
      <c r="EX105" s="234"/>
      <c r="EY105" s="234"/>
      <c r="EZ105" s="234"/>
      <c r="FA105" s="234"/>
      <c r="FB105" s="234"/>
      <c r="FC105" s="234"/>
      <c r="FD105" s="234"/>
      <c r="FE105" s="234"/>
      <c r="FF105" s="234"/>
      <c r="FG105" s="234"/>
      <c r="FH105" s="234"/>
      <c r="FI105" s="234"/>
      <c r="FJ105" s="234"/>
      <c r="FK105" s="234"/>
      <c r="FL105" s="234"/>
      <c r="FM105" s="234"/>
      <c r="FN105" s="234"/>
      <c r="FO105" s="234"/>
      <c r="FP105" s="234"/>
      <c r="FQ105" s="234"/>
      <c r="FR105" s="234"/>
      <c r="FS105" s="234"/>
      <c r="FT105" s="234"/>
      <c r="FU105" s="234"/>
      <c r="FV105" s="234"/>
      <c r="FW105" s="234"/>
      <c r="FX105" s="234"/>
      <c r="FY105" s="234"/>
      <c r="FZ105" s="234"/>
      <c r="GA105" s="234"/>
      <c r="GB105" s="234"/>
      <c r="GC105" s="234"/>
      <c r="GD105" s="234"/>
      <c r="GE105" s="234"/>
      <c r="GF105" s="234"/>
      <c r="GG105" s="234"/>
      <c r="GH105" s="234"/>
      <c r="GI105" s="234"/>
      <c r="GJ105" s="234"/>
      <c r="GK105" s="234"/>
      <c r="GL105" s="234"/>
      <c r="GM105" s="234"/>
      <c r="GN105" s="234"/>
      <c r="GO105" s="234"/>
      <c r="GP105" s="234"/>
      <c r="GQ105" s="234"/>
      <c r="GR105" s="234"/>
      <c r="GS105" s="234"/>
      <c r="GT105" s="234"/>
      <c r="GU105" s="234"/>
      <c r="GV105" s="234"/>
      <c r="GW105" s="234"/>
      <c r="GX105" s="234"/>
      <c r="GY105" s="234"/>
      <c r="GZ105" s="234"/>
      <c r="HA105" s="234"/>
      <c r="HB105" s="234"/>
      <c r="HC105" s="234"/>
      <c r="HD105" s="234"/>
      <c r="HE105" s="234"/>
      <c r="HF105" s="234"/>
      <c r="HG105" s="234"/>
      <c r="HH105" s="234"/>
      <c r="HI105" s="234"/>
      <c r="HJ105" s="234"/>
      <c r="HK105" s="234"/>
      <c r="HL105" s="234"/>
      <c r="HM105" s="234"/>
      <c r="HN105" s="234"/>
      <c r="HO105" s="234"/>
      <c r="HP105" s="234"/>
      <c r="HQ105" s="234"/>
      <c r="HR105" s="234"/>
    </row>
    <row r="106" spans="1:226" s="220" customFormat="1" ht="71.25">
      <c r="A106" s="297">
        <v>8</v>
      </c>
      <c r="B106" s="362" t="s">
        <v>199</v>
      </c>
      <c r="C106" s="223" t="s">
        <v>5</v>
      </c>
      <c r="D106" s="218">
        <f>ROUND(SUM(D107:D109),0)</f>
        <v>731</v>
      </c>
      <c r="E106" s="236"/>
      <c r="F106" s="237"/>
      <c r="G106" s="54">
        <f>F109</f>
        <v>0</v>
      </c>
      <c r="H106" s="214">
        <f>F108</f>
        <v>0</v>
      </c>
      <c r="I106" s="215">
        <f>F107</f>
        <v>0</v>
      </c>
      <c r="J106" s="452"/>
      <c r="K106" s="458"/>
    </row>
    <row r="107" spans="1:226" s="220" customFormat="1">
      <c r="A107" s="226" t="s">
        <v>174</v>
      </c>
      <c r="B107" s="220" t="s">
        <v>175</v>
      </c>
      <c r="C107" s="217" t="s">
        <v>5</v>
      </c>
      <c r="D107" s="218">
        <f>+D113</f>
        <v>230</v>
      </c>
      <c r="E107" s="227"/>
      <c r="F107" s="222">
        <f>+D107*E107</f>
        <v>0</v>
      </c>
      <c r="G107" s="54"/>
      <c r="H107" s="214"/>
      <c r="I107" s="215"/>
      <c r="J107" s="452"/>
      <c r="K107" s="458"/>
    </row>
    <row r="108" spans="1:226" s="220" customFormat="1">
      <c r="A108" s="226" t="s">
        <v>174</v>
      </c>
      <c r="B108" s="220" t="s">
        <v>176</v>
      </c>
      <c r="C108" s="217" t="s">
        <v>5</v>
      </c>
      <c r="D108" s="218">
        <f>+D114</f>
        <v>453</v>
      </c>
      <c r="E108" s="227"/>
      <c r="F108" s="222">
        <f>+D108*E108</f>
        <v>0</v>
      </c>
      <c r="G108" s="54"/>
      <c r="H108" s="214"/>
      <c r="I108" s="215"/>
      <c r="J108" s="452"/>
      <c r="K108" s="458"/>
    </row>
    <row r="109" spans="1:226" s="220" customFormat="1">
      <c r="A109" s="226" t="s">
        <v>174</v>
      </c>
      <c r="B109" s="220" t="s">
        <v>177</v>
      </c>
      <c r="C109" s="217" t="s">
        <v>5</v>
      </c>
      <c r="D109" s="218">
        <f>+D115</f>
        <v>48</v>
      </c>
      <c r="E109" s="227"/>
      <c r="F109" s="222">
        <f>+D109*E109</f>
        <v>0</v>
      </c>
      <c r="G109" s="54"/>
      <c r="H109" s="214"/>
      <c r="I109" s="215"/>
      <c r="J109" s="452"/>
      <c r="K109" s="458"/>
    </row>
    <row r="110" spans="1:226" s="220" customFormat="1">
      <c r="A110" s="297"/>
      <c r="B110" s="362"/>
      <c r="C110" s="217"/>
      <c r="D110" s="218"/>
      <c r="E110" s="221"/>
      <c r="F110" s="222"/>
      <c r="G110" s="54"/>
      <c r="H110" s="214"/>
      <c r="I110" s="215"/>
      <c r="J110" s="452"/>
      <c r="K110" s="458"/>
    </row>
    <row r="111" spans="1:226" s="220" customFormat="1" ht="28.5">
      <c r="A111" s="297">
        <v>9</v>
      </c>
      <c r="B111" s="362" t="s">
        <v>200</v>
      </c>
      <c r="C111" s="223"/>
      <c r="D111" s="218"/>
      <c r="E111" s="221"/>
      <c r="F111" s="222"/>
      <c r="G111" s="54"/>
      <c r="H111" s="214"/>
      <c r="I111" s="215"/>
      <c r="J111" s="452"/>
      <c r="K111" s="458"/>
    </row>
    <row r="112" spans="1:226" s="220" customFormat="1" ht="28.5">
      <c r="A112" s="216" t="s">
        <v>170</v>
      </c>
      <c r="B112" s="232" t="s">
        <v>201</v>
      </c>
      <c r="C112" s="217" t="s">
        <v>5</v>
      </c>
      <c r="D112" s="218">
        <f>ROUND(SUM(D113:D115),0)</f>
        <v>731</v>
      </c>
      <c r="E112" s="236"/>
      <c r="F112" s="237"/>
      <c r="G112" s="54">
        <f>F115</f>
        <v>0</v>
      </c>
      <c r="H112" s="214">
        <f>F114</f>
        <v>0</v>
      </c>
      <c r="I112" s="215">
        <f>F113</f>
        <v>0</v>
      </c>
      <c r="J112" s="452"/>
      <c r="K112" s="458"/>
    </row>
    <row r="113" spans="1:226" s="220" customFormat="1">
      <c r="A113" s="226" t="s">
        <v>174</v>
      </c>
      <c r="B113" s="220" t="s">
        <v>175</v>
      </c>
      <c r="C113" s="217" t="s">
        <v>5</v>
      </c>
      <c r="D113" s="218">
        <f>ROUND(76.5*3,0)</f>
        <v>230</v>
      </c>
      <c r="E113" s="227"/>
      <c r="F113" s="222">
        <f>+D113*E113</f>
        <v>0</v>
      </c>
      <c r="G113" s="54"/>
      <c r="H113" s="214"/>
      <c r="I113" s="215"/>
      <c r="J113" s="452"/>
      <c r="K113" s="458"/>
    </row>
    <row r="114" spans="1:226" s="220" customFormat="1">
      <c r="A114" s="226" t="s">
        <v>174</v>
      </c>
      <c r="B114" s="220" t="s">
        <v>176</v>
      </c>
      <c r="C114" s="217" t="s">
        <v>5</v>
      </c>
      <c r="D114" s="218">
        <f>ROUND(150.9*3,0)</f>
        <v>453</v>
      </c>
      <c r="E114" s="227"/>
      <c r="F114" s="222">
        <f>+D114*E114</f>
        <v>0</v>
      </c>
      <c r="G114" s="54"/>
      <c r="H114" s="214"/>
      <c r="I114" s="215"/>
      <c r="J114" s="452"/>
      <c r="K114" s="458"/>
    </row>
    <row r="115" spans="1:226" s="220" customFormat="1">
      <c r="A115" s="226" t="s">
        <v>174</v>
      </c>
      <c r="B115" s="220" t="s">
        <v>177</v>
      </c>
      <c r="C115" s="217" t="s">
        <v>5</v>
      </c>
      <c r="D115" s="218">
        <f>ROUND(15.9*3,0)</f>
        <v>48</v>
      </c>
      <c r="E115" s="227"/>
      <c r="F115" s="222">
        <f>+D115*E115</f>
        <v>0</v>
      </c>
      <c r="G115" s="54"/>
      <c r="H115" s="214"/>
      <c r="I115" s="215"/>
      <c r="J115" s="452"/>
      <c r="K115" s="458"/>
    </row>
    <row r="116" spans="1:226" s="229" customFormat="1">
      <c r="A116" s="234"/>
      <c r="B116" s="234"/>
      <c r="C116" s="234"/>
      <c r="D116" s="235"/>
      <c r="E116" s="236"/>
      <c r="F116" s="237"/>
      <c r="G116" s="54"/>
      <c r="H116" s="214"/>
      <c r="I116" s="215"/>
      <c r="J116" s="455"/>
      <c r="K116" s="460"/>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c r="AH116" s="234"/>
      <c r="AI116" s="234"/>
      <c r="AJ116" s="234"/>
      <c r="AK116" s="234"/>
      <c r="AL116" s="234"/>
      <c r="AM116" s="234"/>
      <c r="AN116" s="234"/>
      <c r="AO116" s="234"/>
      <c r="AP116" s="234"/>
      <c r="AQ116" s="234"/>
      <c r="AR116" s="234"/>
      <c r="AS116" s="234"/>
      <c r="AT116" s="234"/>
      <c r="AU116" s="234"/>
      <c r="AV116" s="234"/>
      <c r="AW116" s="234"/>
      <c r="AX116" s="234"/>
      <c r="AY116" s="234"/>
      <c r="AZ116" s="234"/>
      <c r="BA116" s="234"/>
      <c r="BB116" s="234"/>
      <c r="BC116" s="234"/>
      <c r="BD116" s="234"/>
      <c r="BE116" s="234"/>
      <c r="BF116" s="234"/>
      <c r="BG116" s="234"/>
      <c r="BH116" s="234"/>
      <c r="BI116" s="234"/>
      <c r="BJ116" s="234"/>
      <c r="BK116" s="234"/>
      <c r="BL116" s="234"/>
      <c r="BM116" s="234"/>
      <c r="BN116" s="234"/>
      <c r="BO116" s="234"/>
      <c r="BP116" s="234"/>
      <c r="BQ116" s="234"/>
      <c r="BR116" s="234"/>
      <c r="BS116" s="234"/>
      <c r="BT116" s="234"/>
      <c r="BU116" s="234"/>
      <c r="BV116" s="234"/>
      <c r="BW116" s="234"/>
      <c r="BX116" s="234"/>
      <c r="BY116" s="234"/>
      <c r="BZ116" s="234"/>
      <c r="CA116" s="234"/>
      <c r="CB116" s="234"/>
      <c r="CC116" s="234"/>
      <c r="CD116" s="234"/>
      <c r="CE116" s="234"/>
      <c r="CF116" s="234"/>
      <c r="CG116" s="234"/>
      <c r="CH116" s="234"/>
      <c r="CI116" s="234"/>
      <c r="CJ116" s="234"/>
      <c r="CK116" s="234"/>
      <c r="CL116" s="234"/>
      <c r="CM116" s="234"/>
      <c r="CN116" s="234"/>
      <c r="CO116" s="234"/>
      <c r="CP116" s="234"/>
      <c r="CQ116" s="234"/>
      <c r="CR116" s="234"/>
      <c r="CS116" s="234"/>
      <c r="CT116" s="234"/>
      <c r="CU116" s="234"/>
      <c r="CV116" s="234"/>
      <c r="CW116" s="234"/>
      <c r="CX116" s="234"/>
      <c r="CY116" s="234"/>
      <c r="CZ116" s="234"/>
      <c r="DA116" s="234"/>
      <c r="DB116" s="234"/>
      <c r="DC116" s="234"/>
      <c r="DD116" s="234"/>
      <c r="DE116" s="234"/>
      <c r="DF116" s="234"/>
      <c r="DG116" s="234"/>
      <c r="DH116" s="234"/>
      <c r="DI116" s="234"/>
      <c r="DJ116" s="234"/>
      <c r="DK116" s="234"/>
      <c r="DL116" s="234"/>
      <c r="DM116" s="234"/>
      <c r="DN116" s="234"/>
      <c r="DO116" s="234"/>
      <c r="DP116" s="234"/>
      <c r="DQ116" s="234"/>
      <c r="DR116" s="234"/>
      <c r="DS116" s="234"/>
      <c r="DT116" s="234"/>
      <c r="DU116" s="234"/>
      <c r="DV116" s="234"/>
      <c r="DW116" s="234"/>
      <c r="DX116" s="234"/>
      <c r="DY116" s="234"/>
      <c r="DZ116" s="234"/>
      <c r="EA116" s="234"/>
      <c r="EB116" s="234"/>
      <c r="EC116" s="234"/>
      <c r="ED116" s="234"/>
      <c r="EE116" s="234"/>
      <c r="EF116" s="234"/>
      <c r="EG116" s="234"/>
      <c r="EH116" s="234"/>
      <c r="EI116" s="234"/>
      <c r="EJ116" s="234"/>
      <c r="EK116" s="234"/>
      <c r="EL116" s="234"/>
      <c r="EM116" s="234"/>
      <c r="EN116" s="234"/>
      <c r="EO116" s="234"/>
      <c r="EP116" s="234"/>
      <c r="EQ116" s="234"/>
      <c r="ER116" s="234"/>
      <c r="ES116" s="234"/>
      <c r="ET116" s="234"/>
      <c r="EU116" s="234"/>
      <c r="EV116" s="234"/>
      <c r="EW116" s="234"/>
      <c r="EX116" s="234"/>
      <c r="EY116" s="234"/>
      <c r="EZ116" s="234"/>
      <c r="FA116" s="234"/>
      <c r="FB116" s="234"/>
      <c r="FC116" s="234"/>
      <c r="FD116" s="234"/>
      <c r="FE116" s="234"/>
      <c r="FF116" s="234"/>
      <c r="FG116" s="234"/>
      <c r="FH116" s="234"/>
      <c r="FI116" s="234"/>
      <c r="FJ116" s="234"/>
      <c r="FK116" s="234"/>
      <c r="FL116" s="234"/>
      <c r="FM116" s="234"/>
      <c r="FN116" s="234"/>
      <c r="FO116" s="234"/>
      <c r="FP116" s="234"/>
      <c r="FQ116" s="234"/>
      <c r="FR116" s="234"/>
      <c r="FS116" s="234"/>
      <c r="FT116" s="234"/>
      <c r="FU116" s="234"/>
      <c r="FV116" s="234"/>
      <c r="FW116" s="234"/>
      <c r="FX116" s="234"/>
      <c r="FY116" s="234"/>
      <c r="FZ116" s="234"/>
      <c r="GA116" s="234"/>
      <c r="GB116" s="234"/>
      <c r="GC116" s="234"/>
      <c r="GD116" s="234"/>
      <c r="GE116" s="234"/>
      <c r="GF116" s="234"/>
      <c r="GG116" s="234"/>
      <c r="GH116" s="234"/>
      <c r="GI116" s="234"/>
      <c r="GJ116" s="234"/>
      <c r="GK116" s="234"/>
      <c r="GL116" s="234"/>
      <c r="GM116" s="234"/>
      <c r="GN116" s="234"/>
      <c r="GO116" s="234"/>
      <c r="GP116" s="234"/>
      <c r="GQ116" s="234"/>
      <c r="GR116" s="234"/>
      <c r="GS116" s="234"/>
      <c r="GT116" s="234"/>
      <c r="GU116" s="234"/>
      <c r="GV116" s="234"/>
      <c r="GW116" s="234"/>
      <c r="GX116" s="234"/>
      <c r="GY116" s="234"/>
      <c r="GZ116" s="234"/>
      <c r="HA116" s="234"/>
      <c r="HB116" s="234"/>
      <c r="HC116" s="234"/>
      <c r="HD116" s="234"/>
      <c r="HE116" s="234"/>
      <c r="HF116" s="234"/>
      <c r="HG116" s="234"/>
      <c r="HH116" s="234"/>
      <c r="HI116" s="234"/>
      <c r="HJ116" s="234"/>
      <c r="HK116" s="234"/>
      <c r="HL116" s="234"/>
      <c r="HM116" s="234"/>
      <c r="HN116" s="234"/>
      <c r="HO116" s="234"/>
      <c r="HP116" s="234"/>
      <c r="HQ116" s="234"/>
      <c r="HR116" s="234"/>
    </row>
    <row r="117" spans="1:226" s="220" customFormat="1" ht="71.25">
      <c r="A117" s="297">
        <v>10</v>
      </c>
      <c r="B117" s="362" t="s">
        <v>202</v>
      </c>
      <c r="C117" s="223" t="s">
        <v>5</v>
      </c>
      <c r="D117" s="218">
        <f>ROUND(SUM(D118:D120),0)</f>
        <v>62</v>
      </c>
      <c r="E117" s="236"/>
      <c r="F117" s="237"/>
      <c r="G117" s="54">
        <f>F120</f>
        <v>0</v>
      </c>
      <c r="H117" s="214">
        <f>F119</f>
        <v>0</v>
      </c>
      <c r="I117" s="215">
        <f>F118</f>
        <v>0</v>
      </c>
      <c r="J117" s="452"/>
      <c r="K117" s="458"/>
    </row>
    <row r="118" spans="1:226" s="220" customFormat="1">
      <c r="A118" s="226" t="s">
        <v>174</v>
      </c>
      <c r="B118" s="220" t="s">
        <v>175</v>
      </c>
      <c r="C118" s="217" t="s">
        <v>5</v>
      </c>
      <c r="D118" s="218">
        <f>+D124</f>
        <v>0</v>
      </c>
      <c r="E118" s="227"/>
      <c r="F118" s="222">
        <f>+D118*E118</f>
        <v>0</v>
      </c>
      <c r="G118" s="54"/>
      <c r="H118" s="214"/>
      <c r="I118" s="215"/>
      <c r="J118" s="452"/>
      <c r="K118" s="458"/>
    </row>
    <row r="119" spans="1:226" s="220" customFormat="1">
      <c r="A119" s="226" t="s">
        <v>174</v>
      </c>
      <c r="B119" s="220" t="s">
        <v>176</v>
      </c>
      <c r="C119" s="217" t="s">
        <v>5</v>
      </c>
      <c r="D119" s="218">
        <f>+D125</f>
        <v>62</v>
      </c>
      <c r="E119" s="227"/>
      <c r="F119" s="222">
        <f>+D119*E119</f>
        <v>0</v>
      </c>
      <c r="G119" s="54"/>
      <c r="H119" s="214"/>
      <c r="I119" s="215"/>
      <c r="J119" s="452"/>
      <c r="K119" s="458"/>
    </row>
    <row r="120" spans="1:226" s="220" customFormat="1">
      <c r="A120" s="226" t="s">
        <v>174</v>
      </c>
      <c r="B120" s="220" t="s">
        <v>177</v>
      </c>
      <c r="C120" s="217" t="s">
        <v>5</v>
      </c>
      <c r="D120" s="218">
        <f>+D126</f>
        <v>0</v>
      </c>
      <c r="E120" s="227"/>
      <c r="F120" s="222">
        <f>+D120*E120</f>
        <v>0</v>
      </c>
      <c r="G120" s="54"/>
      <c r="H120" s="214"/>
      <c r="I120" s="215"/>
      <c r="J120" s="452"/>
      <c r="K120" s="458"/>
    </row>
    <row r="121" spans="1:226" s="220" customFormat="1">
      <c r="A121" s="297"/>
      <c r="B121" s="362"/>
      <c r="C121" s="217"/>
      <c r="D121" s="218"/>
      <c r="E121" s="221"/>
      <c r="F121" s="222"/>
      <c r="G121" s="54"/>
      <c r="H121" s="214"/>
      <c r="I121" s="215"/>
      <c r="J121" s="452"/>
      <c r="K121" s="458"/>
    </row>
    <row r="122" spans="1:226" s="220" customFormat="1" ht="28.5">
      <c r="A122" s="297">
        <v>11</v>
      </c>
      <c r="B122" s="362" t="s">
        <v>203</v>
      </c>
      <c r="C122" s="223"/>
      <c r="D122" s="218"/>
      <c r="E122" s="221"/>
      <c r="F122" s="222"/>
      <c r="G122" s="54"/>
      <c r="H122" s="214"/>
      <c r="I122" s="215"/>
      <c r="J122" s="452"/>
      <c r="K122" s="458"/>
    </row>
    <row r="123" spans="1:226" s="220" customFormat="1">
      <c r="A123" s="216" t="s">
        <v>170</v>
      </c>
      <c r="B123" s="232" t="s">
        <v>204</v>
      </c>
      <c r="C123" s="217" t="s">
        <v>5</v>
      </c>
      <c r="D123" s="218">
        <f>ROUND(SUM(D124:D126),0)</f>
        <v>62</v>
      </c>
      <c r="E123" s="236"/>
      <c r="F123" s="237"/>
      <c r="G123" s="54">
        <f>F126</f>
        <v>0</v>
      </c>
      <c r="H123" s="214">
        <f>F125</f>
        <v>0</v>
      </c>
      <c r="I123" s="215">
        <f>F124</f>
        <v>0</v>
      </c>
      <c r="J123" s="452"/>
      <c r="K123" s="458"/>
    </row>
    <row r="124" spans="1:226" s="220" customFormat="1">
      <c r="A124" s="226" t="s">
        <v>174</v>
      </c>
      <c r="B124" s="220" t="s">
        <v>175</v>
      </c>
      <c r="C124" s="217" t="s">
        <v>5</v>
      </c>
      <c r="D124" s="218">
        <v>0</v>
      </c>
      <c r="E124" s="227"/>
      <c r="F124" s="222">
        <f>+D124*E124</f>
        <v>0</v>
      </c>
      <c r="G124" s="54"/>
      <c r="H124" s="214"/>
      <c r="I124" s="215"/>
      <c r="J124" s="452"/>
      <c r="K124" s="458"/>
    </row>
    <row r="125" spans="1:226" s="220" customFormat="1">
      <c r="A125" s="226" t="s">
        <v>174</v>
      </c>
      <c r="B125" s="220" t="s">
        <v>176</v>
      </c>
      <c r="C125" s="217" t="s">
        <v>5</v>
      </c>
      <c r="D125" s="218">
        <v>62</v>
      </c>
      <c r="E125" s="227"/>
      <c r="F125" s="222">
        <f>+D125*E125</f>
        <v>0</v>
      </c>
      <c r="G125" s="54"/>
      <c r="H125" s="214"/>
      <c r="I125" s="215"/>
      <c r="J125" s="452"/>
      <c r="K125" s="458"/>
    </row>
    <row r="126" spans="1:226" s="220" customFormat="1">
      <c r="A126" s="226" t="s">
        <v>174</v>
      </c>
      <c r="B126" s="220" t="s">
        <v>177</v>
      </c>
      <c r="C126" s="217" t="s">
        <v>5</v>
      </c>
      <c r="D126" s="218">
        <v>0</v>
      </c>
      <c r="E126" s="227"/>
      <c r="F126" s="222">
        <f>+D126*E126</f>
        <v>0</v>
      </c>
      <c r="G126" s="54"/>
      <c r="H126" s="214"/>
      <c r="I126" s="215"/>
      <c r="J126" s="452"/>
      <c r="K126" s="458"/>
    </row>
    <row r="127" spans="1:226" s="238" customFormat="1">
      <c r="A127" s="298"/>
      <c r="B127" s="362"/>
      <c r="C127" s="217"/>
      <c r="D127" s="219"/>
      <c r="E127" s="221"/>
      <c r="F127" s="222"/>
      <c r="G127" s="54"/>
      <c r="H127" s="214"/>
      <c r="I127" s="215"/>
      <c r="J127" s="456"/>
      <c r="K127" s="461"/>
    </row>
    <row r="128" spans="1:226" s="239" customFormat="1" ht="71.25">
      <c r="A128" s="298">
        <v>12</v>
      </c>
      <c r="B128" s="362" t="s">
        <v>205</v>
      </c>
      <c r="C128" s="217" t="s">
        <v>5</v>
      </c>
      <c r="D128" s="218">
        <f>ROUND(SUM(D129:D131),0)</f>
        <v>10</v>
      </c>
      <c r="E128" s="236"/>
      <c r="F128" s="237"/>
      <c r="G128" s="54">
        <f>F131</f>
        <v>0</v>
      </c>
      <c r="H128" s="214">
        <f>F130</f>
        <v>0</v>
      </c>
      <c r="I128" s="215">
        <f>F129</f>
        <v>0</v>
      </c>
      <c r="J128" s="457"/>
      <c r="K128" s="462"/>
    </row>
    <row r="129" spans="1:11" s="220" customFormat="1">
      <c r="A129" s="226" t="s">
        <v>174</v>
      </c>
      <c r="B129" s="220" t="s">
        <v>175</v>
      </c>
      <c r="C129" s="217" t="s">
        <v>5</v>
      </c>
      <c r="D129" s="218">
        <f>+D135</f>
        <v>0</v>
      </c>
      <c r="E129" s="227"/>
      <c r="F129" s="222">
        <f>+D129*E129</f>
        <v>0</v>
      </c>
      <c r="G129" s="54"/>
      <c r="H129" s="214"/>
      <c r="I129" s="215"/>
      <c r="J129" s="452"/>
      <c r="K129" s="458"/>
    </row>
    <row r="130" spans="1:11" s="220" customFormat="1">
      <c r="A130" s="226" t="s">
        <v>174</v>
      </c>
      <c r="B130" s="220" t="s">
        <v>176</v>
      </c>
      <c r="C130" s="217" t="s">
        <v>5</v>
      </c>
      <c r="D130" s="218">
        <f>+D136</f>
        <v>0</v>
      </c>
      <c r="E130" s="227"/>
      <c r="F130" s="222">
        <f>+D130*E130</f>
        <v>0</v>
      </c>
      <c r="G130" s="53"/>
      <c r="H130" s="212"/>
      <c r="I130" s="213"/>
      <c r="J130" s="452"/>
      <c r="K130" s="458"/>
    </row>
    <row r="131" spans="1:11" s="220" customFormat="1">
      <c r="A131" s="226" t="s">
        <v>174</v>
      </c>
      <c r="B131" s="220" t="s">
        <v>177</v>
      </c>
      <c r="C131" s="217" t="s">
        <v>5</v>
      </c>
      <c r="D131" s="218">
        <f>+D137</f>
        <v>10</v>
      </c>
      <c r="E131" s="227"/>
      <c r="F131" s="222">
        <f>+D131*E131</f>
        <v>0</v>
      </c>
      <c r="G131" s="54"/>
      <c r="H131" s="214"/>
      <c r="I131" s="215"/>
      <c r="J131" s="452"/>
      <c r="K131" s="458"/>
    </row>
    <row r="132" spans="1:11" s="238" customFormat="1">
      <c r="A132" s="298"/>
      <c r="B132" s="362"/>
      <c r="C132" s="217"/>
      <c r="D132" s="219"/>
      <c r="E132" s="221"/>
      <c r="F132" s="222"/>
      <c r="G132" s="54"/>
      <c r="H132" s="214"/>
      <c r="I132" s="215"/>
      <c r="J132" s="456"/>
      <c r="K132" s="461"/>
    </row>
    <row r="133" spans="1:11" s="239" customFormat="1">
      <c r="A133" s="298">
        <v>13</v>
      </c>
      <c r="B133" s="362" t="s">
        <v>206</v>
      </c>
      <c r="C133" s="217"/>
      <c r="D133" s="219"/>
      <c r="E133" s="221"/>
      <c r="F133" s="222"/>
      <c r="G133" s="54"/>
      <c r="H133" s="214"/>
      <c r="I133" s="215"/>
      <c r="J133" s="457"/>
      <c r="K133" s="462"/>
    </row>
    <row r="134" spans="1:11" s="239" customFormat="1" ht="28.5">
      <c r="A134" s="230" t="s">
        <v>170</v>
      </c>
      <c r="B134" s="362" t="s">
        <v>207</v>
      </c>
      <c r="C134" s="217" t="s">
        <v>5</v>
      </c>
      <c r="D134" s="219">
        <v>10</v>
      </c>
      <c r="E134" s="236"/>
      <c r="F134" s="237"/>
      <c r="G134" s="54">
        <f>F137</f>
        <v>0</v>
      </c>
      <c r="H134" s="214">
        <f>F136</f>
        <v>0</v>
      </c>
      <c r="I134" s="215">
        <f>F135</f>
        <v>0</v>
      </c>
      <c r="J134" s="457"/>
      <c r="K134" s="462"/>
    </row>
    <row r="135" spans="1:11" s="220" customFormat="1">
      <c r="A135" s="226" t="s">
        <v>174</v>
      </c>
      <c r="B135" s="220" t="s">
        <v>175</v>
      </c>
      <c r="C135" s="217" t="s">
        <v>5</v>
      </c>
      <c r="D135" s="218">
        <v>0</v>
      </c>
      <c r="E135" s="227"/>
      <c r="F135" s="222">
        <f>+D135*E135</f>
        <v>0</v>
      </c>
      <c r="G135" s="54"/>
      <c r="H135" s="214"/>
      <c r="I135" s="215"/>
      <c r="J135" s="452"/>
      <c r="K135" s="458"/>
    </row>
    <row r="136" spans="1:11" s="220" customFormat="1">
      <c r="A136" s="226" t="s">
        <v>174</v>
      </c>
      <c r="B136" s="220" t="s">
        <v>176</v>
      </c>
      <c r="C136" s="217" t="s">
        <v>5</v>
      </c>
      <c r="D136" s="218">
        <v>0</v>
      </c>
      <c r="E136" s="227"/>
      <c r="F136" s="222">
        <f>+D136*E136</f>
        <v>0</v>
      </c>
      <c r="G136" s="54"/>
      <c r="H136" s="214"/>
      <c r="I136" s="215"/>
      <c r="J136" s="452"/>
      <c r="K136" s="458"/>
    </row>
    <row r="137" spans="1:11" s="220" customFormat="1">
      <c r="A137" s="226" t="s">
        <v>174</v>
      </c>
      <c r="B137" s="220" t="s">
        <v>177</v>
      </c>
      <c r="C137" s="217" t="s">
        <v>5</v>
      </c>
      <c r="D137" s="218">
        <v>10</v>
      </c>
      <c r="E137" s="227"/>
      <c r="F137" s="222">
        <f>+D137*E137</f>
        <v>0</v>
      </c>
      <c r="G137" s="54"/>
      <c r="H137" s="214"/>
      <c r="I137" s="215"/>
      <c r="J137" s="452"/>
      <c r="K137" s="458"/>
    </row>
    <row r="138" spans="1:11" s="220" customFormat="1">
      <c r="A138" s="297"/>
      <c r="E138" s="240"/>
      <c r="F138" s="241"/>
      <c r="G138" s="54"/>
      <c r="H138" s="214"/>
      <c r="I138" s="215"/>
      <c r="J138" s="452"/>
      <c r="K138" s="458"/>
    </row>
    <row r="139" spans="1:11" s="220" customFormat="1">
      <c r="A139" s="297" t="s">
        <v>220</v>
      </c>
      <c r="B139" s="242" t="s">
        <v>208</v>
      </c>
      <c r="C139" s="217"/>
      <c r="D139" s="218"/>
      <c r="E139" s="221"/>
      <c r="F139" s="243">
        <f>SUM(F1:F138)</f>
        <v>0</v>
      </c>
      <c r="G139" s="490">
        <f>SUM(G7:G138)</f>
        <v>0</v>
      </c>
      <c r="H139" s="498">
        <f>SUM(H7:H138)</f>
        <v>0</v>
      </c>
      <c r="I139" s="499">
        <f>SUM(I7:I138)</f>
        <v>0</v>
      </c>
      <c r="J139" s="452"/>
      <c r="K139" s="417">
        <f>SUM(K7:K138)</f>
        <v>0</v>
      </c>
    </row>
    <row r="140" spans="1:11" s="220" customFormat="1">
      <c r="A140" s="297" t="s">
        <v>174</v>
      </c>
      <c r="B140" s="362" t="s">
        <v>175</v>
      </c>
      <c r="C140" s="217"/>
      <c r="D140" s="218"/>
      <c r="E140" s="221"/>
      <c r="F140" s="222">
        <f>+F8+F13+F18+F28+F33+F38+F46+F50+F54+F58+F62+F66+F70+F74+F78+F82+F86+F90+F94+F98+F102+F107+F113+F118+F124+F129+F135+F23</f>
        <v>0</v>
      </c>
      <c r="G140" s="491"/>
      <c r="H140" s="500"/>
      <c r="I140" s="501"/>
      <c r="J140" s="452"/>
      <c r="K140" s="458"/>
    </row>
    <row r="141" spans="1:11" s="234" customFormat="1">
      <c r="A141" s="299" t="s">
        <v>174</v>
      </c>
      <c r="B141" s="362" t="s">
        <v>176</v>
      </c>
      <c r="C141" s="244"/>
      <c r="D141" s="245"/>
      <c r="E141" s="246"/>
      <c r="F141" s="222">
        <f>+F9+F14+F19+F29+F34+F39+F47+F51+F55+F59+F63+F67+F71+F75+F79+F83+F87+F91+F95+F99+F103+F108+F114+F119+F125+F130+F136+F24</f>
        <v>0</v>
      </c>
      <c r="G141" s="491"/>
      <c r="H141" s="500"/>
      <c r="I141" s="501"/>
      <c r="J141" s="455"/>
      <c r="K141" s="460"/>
    </row>
    <row r="142" spans="1:11" s="234" customFormat="1">
      <c r="A142" s="299" t="s">
        <v>174</v>
      </c>
      <c r="B142" s="362" t="s">
        <v>177</v>
      </c>
      <c r="C142" s="244"/>
      <c r="D142" s="245"/>
      <c r="E142" s="246"/>
      <c r="F142" s="222">
        <f>+F10+F15+F20+F30+F35+F40+F48+F52+F56+F60+F64+F68+F72+F76+F80+F84+F88+F92+F96+F100+F104+F109+F115+F120+F126+F131+F137+F25</f>
        <v>0</v>
      </c>
      <c r="G142" s="491"/>
      <c r="H142" s="500"/>
      <c r="I142" s="501"/>
      <c r="J142" s="455"/>
      <c r="K142" s="460"/>
    </row>
    <row r="143" spans="1:11" s="234" customFormat="1">
      <c r="A143" s="299"/>
      <c r="B143" s="362"/>
      <c r="C143" s="244"/>
      <c r="D143" s="245"/>
      <c r="E143" s="246"/>
      <c r="F143" s="247"/>
      <c r="G143" s="444"/>
      <c r="H143" s="463"/>
      <c r="I143" s="464"/>
      <c r="J143" s="455"/>
      <c r="K143" s="460"/>
    </row>
    <row r="144" spans="1:11">
      <c r="G144" s="465"/>
      <c r="H144" s="466"/>
      <c r="I144" s="423"/>
    </row>
    <row r="145" spans="7:13">
      <c r="G145" s="465"/>
      <c r="H145" s="466"/>
      <c r="I145" s="423"/>
      <c r="M145" s="50" t="s">
        <v>215</v>
      </c>
    </row>
    <row r="146" spans="7:13">
      <c r="G146" s="465"/>
      <c r="H146" s="466"/>
      <c r="I146" s="423"/>
    </row>
    <row r="147" spans="7:13">
      <c r="G147" s="465"/>
      <c r="H147" s="466"/>
      <c r="I147" s="423"/>
    </row>
    <row r="148" spans="7:13">
      <c r="G148" s="465"/>
      <c r="H148" s="466"/>
      <c r="I148" s="423"/>
    </row>
    <row r="149" spans="7:13">
      <c r="G149" s="465"/>
      <c r="H149" s="466"/>
      <c r="I149" s="423"/>
    </row>
    <row r="150" spans="7:13">
      <c r="G150" s="465"/>
      <c r="H150" s="466"/>
      <c r="I150" s="423"/>
    </row>
    <row r="151" spans="7:13">
      <c r="G151" s="465"/>
      <c r="H151" s="466"/>
      <c r="I151" s="423"/>
    </row>
    <row r="152" spans="7:13">
      <c r="G152" s="465"/>
      <c r="H152" s="466"/>
      <c r="I152" s="423"/>
    </row>
    <row r="153" spans="7:13">
      <c r="G153" s="465"/>
      <c r="H153" s="466"/>
      <c r="I153" s="423"/>
    </row>
    <row r="154" spans="7:13">
      <c r="G154" s="465"/>
      <c r="H154" s="466"/>
      <c r="I154" s="423"/>
    </row>
    <row r="155" spans="7:13">
      <c r="G155" s="465"/>
      <c r="H155" s="466"/>
      <c r="I155" s="423"/>
    </row>
    <row r="156" spans="7:13">
      <c r="G156" s="465"/>
      <c r="H156" s="466"/>
      <c r="I156" s="423"/>
    </row>
    <row r="157" spans="7:13">
      <c r="G157" s="465"/>
      <c r="H157" s="466"/>
      <c r="I157" s="423"/>
    </row>
    <row r="158" spans="7:13">
      <c r="G158" s="465"/>
      <c r="H158" s="466"/>
      <c r="I158" s="423"/>
    </row>
    <row r="159" spans="7:13">
      <c r="G159" s="465"/>
      <c r="H159" s="466"/>
      <c r="I159" s="423"/>
    </row>
    <row r="160" spans="7:13">
      <c r="G160" s="465"/>
      <c r="H160" s="466"/>
      <c r="I160" s="423"/>
    </row>
    <row r="161" spans="7:9">
      <c r="G161" s="465"/>
      <c r="H161" s="466"/>
      <c r="I161" s="423"/>
    </row>
    <row r="162" spans="7:9">
      <c r="G162" s="465"/>
      <c r="H162" s="466"/>
      <c r="I162" s="423"/>
    </row>
    <row r="163" spans="7:9">
      <c r="G163" s="465"/>
      <c r="H163" s="466"/>
      <c r="I163" s="423"/>
    </row>
    <row r="164" spans="7:9">
      <c r="G164" s="465"/>
      <c r="H164" s="466"/>
      <c r="I164" s="423"/>
    </row>
    <row r="165" spans="7:9">
      <c r="G165" s="465"/>
      <c r="H165" s="466"/>
      <c r="I165" s="423"/>
    </row>
    <row r="166" spans="7:9">
      <c r="G166" s="465"/>
      <c r="H166" s="466"/>
      <c r="I166" s="423"/>
    </row>
    <row r="167" spans="7:9">
      <c r="G167" s="465"/>
      <c r="H167" s="466"/>
      <c r="I167" s="423"/>
    </row>
    <row r="168" spans="7:9">
      <c r="G168" s="465"/>
      <c r="H168" s="466"/>
      <c r="I168" s="423"/>
    </row>
    <row r="169" spans="7:9">
      <c r="G169" s="465"/>
      <c r="H169" s="466"/>
      <c r="I169" s="423"/>
    </row>
    <row r="170" spans="7:9">
      <c r="G170" s="465"/>
      <c r="H170" s="466"/>
      <c r="I170" s="423"/>
    </row>
    <row r="171" spans="7:9">
      <c r="G171" s="465"/>
      <c r="H171" s="466"/>
      <c r="I171" s="423"/>
    </row>
    <row r="172" spans="7:9">
      <c r="G172" s="465"/>
      <c r="H172" s="466"/>
      <c r="I172" s="423"/>
    </row>
    <row r="173" spans="7:9">
      <c r="G173" s="465"/>
      <c r="H173" s="466"/>
      <c r="I173" s="423"/>
    </row>
    <row r="174" spans="7:9">
      <c r="G174" s="465"/>
      <c r="H174" s="466"/>
      <c r="I174" s="423"/>
    </row>
    <row r="175" spans="7:9">
      <c r="G175" s="465"/>
      <c r="H175" s="466"/>
      <c r="I175" s="423"/>
    </row>
    <row r="176" spans="7:9">
      <c r="G176" s="465"/>
      <c r="H176" s="466"/>
      <c r="I176" s="423"/>
    </row>
    <row r="177" spans="7:9">
      <c r="G177" s="465"/>
      <c r="H177" s="466"/>
      <c r="I177" s="423"/>
    </row>
    <row r="178" spans="7:9">
      <c r="G178" s="465"/>
      <c r="H178" s="466"/>
      <c r="I178" s="423"/>
    </row>
    <row r="179" spans="7:9">
      <c r="G179" s="465"/>
      <c r="H179" s="466"/>
      <c r="I179" s="423"/>
    </row>
    <row r="180" spans="7:9">
      <c r="G180" s="465"/>
      <c r="H180" s="466"/>
      <c r="I180" s="423"/>
    </row>
    <row r="181" spans="7:9">
      <c r="G181" s="465"/>
      <c r="H181" s="466"/>
      <c r="I181" s="423"/>
    </row>
    <row r="182" spans="7:9">
      <c r="G182" s="465"/>
      <c r="H182" s="466"/>
      <c r="I182" s="423"/>
    </row>
    <row r="183" spans="7:9">
      <c r="G183" s="465"/>
      <c r="H183" s="466"/>
      <c r="I183" s="423"/>
    </row>
    <row r="184" spans="7:9">
      <c r="G184" s="465"/>
      <c r="H184" s="466"/>
      <c r="I184" s="423"/>
    </row>
    <row r="185" spans="7:9">
      <c r="G185" s="465"/>
      <c r="H185" s="466"/>
      <c r="I185" s="423"/>
    </row>
    <row r="186" spans="7:9">
      <c r="G186" s="465"/>
      <c r="H186" s="466"/>
      <c r="I186" s="423"/>
    </row>
    <row r="187" spans="7:9">
      <c r="G187" s="465"/>
      <c r="H187" s="466"/>
      <c r="I187" s="423"/>
    </row>
    <row r="188" spans="7:9">
      <c r="G188" s="465"/>
      <c r="H188" s="466"/>
      <c r="I188" s="423"/>
    </row>
    <row r="189" spans="7:9">
      <c r="G189" s="465"/>
      <c r="H189" s="466"/>
      <c r="I189" s="423"/>
    </row>
    <row r="190" spans="7:9">
      <c r="G190" s="465"/>
      <c r="H190" s="466"/>
      <c r="I190" s="423"/>
    </row>
    <row r="191" spans="7:9">
      <c r="G191" s="465"/>
      <c r="H191" s="466"/>
      <c r="I191" s="423"/>
    </row>
    <row r="192" spans="7:9">
      <c r="G192" s="465"/>
      <c r="H192" s="466"/>
      <c r="I192" s="423"/>
    </row>
    <row r="193" spans="7:9">
      <c r="G193" s="465"/>
      <c r="H193" s="466"/>
      <c r="I193" s="423"/>
    </row>
    <row r="194" spans="7:9">
      <c r="G194" s="465"/>
      <c r="H194" s="466"/>
      <c r="I194" s="423"/>
    </row>
    <row r="195" spans="7:9">
      <c r="G195" s="465"/>
      <c r="H195" s="466"/>
      <c r="I195" s="423"/>
    </row>
    <row r="196" spans="7:9">
      <c r="G196" s="465"/>
      <c r="H196" s="466"/>
      <c r="I196" s="423"/>
    </row>
    <row r="197" spans="7:9">
      <c r="G197" s="465"/>
      <c r="H197" s="466"/>
      <c r="I197" s="423"/>
    </row>
    <row r="198" spans="7:9">
      <c r="G198" s="465"/>
      <c r="H198" s="466"/>
      <c r="I198" s="423"/>
    </row>
    <row r="199" spans="7:9">
      <c r="G199" s="465"/>
      <c r="H199" s="466"/>
      <c r="I199" s="423"/>
    </row>
    <row r="200" spans="7:9">
      <c r="G200" s="465"/>
      <c r="H200" s="466"/>
      <c r="I200" s="423"/>
    </row>
    <row r="201" spans="7:9">
      <c r="G201" s="465"/>
      <c r="H201" s="466"/>
      <c r="I201" s="423"/>
    </row>
    <row r="202" spans="7:9">
      <c r="G202" s="465"/>
      <c r="H202" s="466"/>
      <c r="I202" s="423"/>
    </row>
    <row r="203" spans="7:9">
      <c r="G203" s="465"/>
      <c r="H203" s="466"/>
      <c r="I203" s="423"/>
    </row>
    <row r="204" spans="7:9">
      <c r="G204" s="465"/>
      <c r="H204" s="466"/>
      <c r="I204" s="423"/>
    </row>
    <row r="205" spans="7:9">
      <c r="G205" s="465"/>
      <c r="H205" s="466"/>
      <c r="I205" s="423"/>
    </row>
    <row r="206" spans="7:9">
      <c r="G206" s="465"/>
      <c r="H206" s="466"/>
      <c r="I206" s="423"/>
    </row>
    <row r="207" spans="7:9">
      <c r="G207" s="465"/>
      <c r="H207" s="466"/>
      <c r="I207" s="423"/>
    </row>
    <row r="208" spans="7:9">
      <c r="G208" s="465"/>
      <c r="H208" s="466"/>
      <c r="I208" s="423"/>
    </row>
    <row r="209" spans="7:9">
      <c r="G209" s="465"/>
      <c r="H209" s="466"/>
      <c r="I209" s="423"/>
    </row>
    <row r="210" spans="7:9">
      <c r="G210" s="465"/>
      <c r="H210" s="466"/>
      <c r="I210" s="423"/>
    </row>
    <row r="211" spans="7:9">
      <c r="G211" s="465"/>
      <c r="H211" s="466"/>
      <c r="I211" s="423"/>
    </row>
    <row r="212" spans="7:9">
      <c r="G212" s="465"/>
      <c r="H212" s="466"/>
      <c r="I212" s="423"/>
    </row>
    <row r="213" spans="7:9">
      <c r="G213" s="465"/>
      <c r="H213" s="466"/>
      <c r="I213" s="423"/>
    </row>
    <row r="214" spans="7:9">
      <c r="G214" s="465"/>
      <c r="H214" s="466"/>
      <c r="I214" s="423"/>
    </row>
    <row r="215" spans="7:9">
      <c r="G215" s="465"/>
      <c r="H215" s="466"/>
      <c r="I215" s="423"/>
    </row>
    <row r="216" spans="7:9">
      <c r="G216" s="465"/>
      <c r="H216" s="466"/>
      <c r="I216" s="423"/>
    </row>
    <row r="217" spans="7:9">
      <c r="G217" s="465"/>
      <c r="H217" s="466"/>
      <c r="I217" s="423"/>
    </row>
    <row r="218" spans="7:9">
      <c r="G218" s="465"/>
      <c r="H218" s="466"/>
      <c r="I218" s="423"/>
    </row>
    <row r="219" spans="7:9">
      <c r="G219" s="465"/>
      <c r="H219" s="466"/>
      <c r="I219" s="423"/>
    </row>
    <row r="220" spans="7:9">
      <c r="G220" s="465"/>
      <c r="H220" s="466"/>
      <c r="I220" s="423"/>
    </row>
    <row r="221" spans="7:9">
      <c r="G221" s="465"/>
      <c r="H221" s="466"/>
      <c r="I221" s="423"/>
    </row>
    <row r="222" spans="7:9">
      <c r="G222" s="465"/>
      <c r="H222" s="466"/>
      <c r="I222" s="423"/>
    </row>
    <row r="223" spans="7:9">
      <c r="G223" s="465"/>
      <c r="H223" s="466"/>
      <c r="I223" s="423"/>
    </row>
    <row r="224" spans="7:9">
      <c r="G224" s="465"/>
      <c r="H224" s="466"/>
      <c r="I224" s="423"/>
    </row>
    <row r="225" spans="7:9">
      <c r="G225" s="465"/>
      <c r="H225" s="466"/>
      <c r="I225" s="423"/>
    </row>
    <row r="226" spans="7:9">
      <c r="G226" s="465"/>
      <c r="H226" s="466"/>
      <c r="I226" s="423"/>
    </row>
    <row r="227" spans="7:9">
      <c r="G227" s="465"/>
      <c r="H227" s="466"/>
      <c r="I227" s="423"/>
    </row>
    <row r="228" spans="7:9">
      <c r="G228" s="465"/>
      <c r="H228" s="466"/>
      <c r="I228" s="423"/>
    </row>
    <row r="229" spans="7:9">
      <c r="G229" s="465"/>
      <c r="H229" s="466"/>
      <c r="I229" s="423"/>
    </row>
    <row r="230" spans="7:9">
      <c r="G230" s="465"/>
      <c r="H230" s="466"/>
      <c r="I230" s="423"/>
    </row>
    <row r="231" spans="7:9">
      <c r="G231" s="465"/>
      <c r="H231" s="466"/>
      <c r="I231" s="423"/>
    </row>
    <row r="232" spans="7:9">
      <c r="G232" s="465"/>
      <c r="H232" s="466"/>
      <c r="I232" s="423"/>
    </row>
    <row r="233" spans="7:9">
      <c r="G233" s="465"/>
      <c r="H233" s="466"/>
      <c r="I233" s="423"/>
    </row>
    <row r="234" spans="7:9">
      <c r="G234" s="465"/>
      <c r="H234" s="466"/>
      <c r="I234" s="423"/>
    </row>
    <row r="235" spans="7:9">
      <c r="G235" s="465"/>
      <c r="H235" s="466"/>
      <c r="I235" s="423"/>
    </row>
    <row r="236" spans="7:9">
      <c r="G236" s="465"/>
      <c r="H236" s="466"/>
      <c r="I236" s="423"/>
    </row>
    <row r="237" spans="7:9">
      <c r="G237" s="465"/>
      <c r="H237" s="466"/>
      <c r="I237" s="423"/>
    </row>
    <row r="238" spans="7:9">
      <c r="G238" s="465"/>
      <c r="H238" s="466"/>
      <c r="I238" s="423"/>
    </row>
    <row r="239" spans="7:9">
      <c r="G239" s="465"/>
      <c r="H239" s="466"/>
      <c r="I239" s="423"/>
    </row>
    <row r="240" spans="7:9">
      <c r="G240" s="465"/>
      <c r="H240" s="466"/>
      <c r="I240" s="423"/>
    </row>
    <row r="241" spans="7:9">
      <c r="G241" s="465"/>
      <c r="H241" s="466"/>
      <c r="I241" s="423"/>
    </row>
    <row r="242" spans="7:9">
      <c r="G242" s="465"/>
      <c r="H242" s="466"/>
      <c r="I242" s="423"/>
    </row>
    <row r="243" spans="7:9">
      <c r="G243" s="465"/>
      <c r="H243" s="466"/>
      <c r="I243" s="423"/>
    </row>
    <row r="244" spans="7:9">
      <c r="G244" s="465"/>
      <c r="H244" s="466"/>
      <c r="I244" s="423"/>
    </row>
    <row r="245" spans="7:9">
      <c r="G245" s="465"/>
      <c r="H245" s="466"/>
      <c r="I245" s="423"/>
    </row>
    <row r="246" spans="7:9">
      <c r="G246" s="465"/>
      <c r="H246" s="466"/>
      <c r="I246" s="423"/>
    </row>
    <row r="247" spans="7:9">
      <c r="G247" s="465"/>
      <c r="H247" s="466"/>
      <c r="I247" s="423"/>
    </row>
    <row r="248" spans="7:9">
      <c r="G248" s="465"/>
      <c r="H248" s="466"/>
      <c r="I248" s="423"/>
    </row>
    <row r="249" spans="7:9">
      <c r="G249" s="465"/>
      <c r="H249" s="466"/>
      <c r="I249" s="423"/>
    </row>
    <row r="250" spans="7:9">
      <c r="G250" s="465"/>
      <c r="H250" s="466"/>
      <c r="I250" s="423"/>
    </row>
    <row r="251" spans="7:9">
      <c r="G251" s="465"/>
      <c r="H251" s="466"/>
      <c r="I251" s="423"/>
    </row>
    <row r="252" spans="7:9">
      <c r="G252" s="465"/>
      <c r="H252" s="466"/>
      <c r="I252" s="423"/>
    </row>
    <row r="253" spans="7:9">
      <c r="G253" s="465"/>
      <c r="H253" s="466"/>
      <c r="I253" s="423"/>
    </row>
    <row r="254" spans="7:9">
      <c r="G254" s="465"/>
      <c r="H254" s="466"/>
      <c r="I254" s="423"/>
    </row>
    <row r="255" spans="7:9">
      <c r="G255" s="465"/>
      <c r="H255" s="466"/>
      <c r="I255" s="423"/>
    </row>
    <row r="256" spans="7:9">
      <c r="G256" s="465"/>
      <c r="H256" s="466"/>
      <c r="I256" s="423"/>
    </row>
    <row r="257" spans="7:9">
      <c r="G257" s="465"/>
      <c r="H257" s="466"/>
      <c r="I257" s="423"/>
    </row>
    <row r="258" spans="7:9">
      <c r="G258" s="465"/>
      <c r="H258" s="466"/>
      <c r="I258" s="423"/>
    </row>
    <row r="259" spans="7:9">
      <c r="G259" s="465"/>
      <c r="H259" s="466"/>
      <c r="I259" s="423"/>
    </row>
    <row r="260" spans="7:9">
      <c r="G260" s="465"/>
      <c r="H260" s="466"/>
      <c r="I260" s="423"/>
    </row>
    <row r="261" spans="7:9">
      <c r="G261" s="465"/>
      <c r="H261" s="466"/>
      <c r="I261" s="423"/>
    </row>
    <row r="262" spans="7:9">
      <c r="G262" s="465"/>
      <c r="H262" s="466"/>
      <c r="I262" s="423"/>
    </row>
    <row r="263" spans="7:9">
      <c r="G263" s="465"/>
      <c r="H263" s="466"/>
      <c r="I263" s="423"/>
    </row>
    <row r="264" spans="7:9">
      <c r="G264" s="465"/>
      <c r="H264" s="466"/>
      <c r="I264" s="423"/>
    </row>
    <row r="265" spans="7:9">
      <c r="G265" s="465"/>
      <c r="H265" s="466"/>
      <c r="I265" s="423"/>
    </row>
    <row r="266" spans="7:9">
      <c r="G266" s="465"/>
      <c r="H266" s="466"/>
      <c r="I266" s="423"/>
    </row>
    <row r="267" spans="7:9">
      <c r="G267" s="465"/>
      <c r="H267" s="466"/>
      <c r="I267" s="423"/>
    </row>
    <row r="268" spans="7:9">
      <c r="G268" s="465"/>
      <c r="H268" s="466"/>
      <c r="I268" s="423"/>
    </row>
    <row r="269" spans="7:9">
      <c r="G269" s="465"/>
      <c r="H269" s="466"/>
      <c r="I269" s="423"/>
    </row>
    <row r="270" spans="7:9">
      <c r="G270" s="465"/>
      <c r="H270" s="466"/>
      <c r="I270" s="423"/>
    </row>
    <row r="271" spans="7:9">
      <c r="G271" s="465"/>
      <c r="H271" s="466"/>
      <c r="I271" s="423"/>
    </row>
    <row r="272" spans="7:9">
      <c r="G272" s="465"/>
      <c r="H272" s="466"/>
      <c r="I272" s="423"/>
    </row>
    <row r="273" spans="7:9">
      <c r="G273" s="465"/>
      <c r="H273" s="466"/>
      <c r="I273" s="423"/>
    </row>
    <row r="274" spans="7:9">
      <c r="G274" s="465"/>
      <c r="H274" s="466"/>
      <c r="I274" s="423"/>
    </row>
    <row r="275" spans="7:9">
      <c r="G275" s="465"/>
      <c r="H275" s="466"/>
      <c r="I275" s="423"/>
    </row>
    <row r="276" spans="7:9">
      <c r="G276" s="465"/>
      <c r="H276" s="466"/>
      <c r="I276" s="423"/>
    </row>
    <row r="277" spans="7:9">
      <c r="G277" s="465"/>
      <c r="H277" s="466"/>
      <c r="I277" s="423"/>
    </row>
    <row r="278" spans="7:9">
      <c r="G278" s="465"/>
      <c r="H278" s="466"/>
      <c r="I278" s="423"/>
    </row>
    <row r="279" spans="7:9">
      <c r="G279" s="465"/>
      <c r="H279" s="466"/>
      <c r="I279" s="423"/>
    </row>
    <row r="280" spans="7:9">
      <c r="G280" s="465"/>
      <c r="H280" s="466"/>
      <c r="I280" s="423"/>
    </row>
    <row r="281" spans="7:9">
      <c r="G281" s="465"/>
      <c r="H281" s="466"/>
      <c r="I281" s="423"/>
    </row>
    <row r="282" spans="7:9">
      <c r="G282" s="465"/>
      <c r="H282" s="466"/>
      <c r="I282" s="423"/>
    </row>
    <row r="283" spans="7:9">
      <c r="G283" s="465"/>
      <c r="H283" s="466"/>
      <c r="I283" s="423"/>
    </row>
    <row r="284" spans="7:9">
      <c r="G284" s="465"/>
      <c r="H284" s="466"/>
      <c r="I284" s="423"/>
    </row>
    <row r="285" spans="7:9">
      <c r="G285" s="465"/>
      <c r="H285" s="466"/>
      <c r="I285" s="423"/>
    </row>
    <row r="286" spans="7:9">
      <c r="G286" s="465"/>
      <c r="H286" s="466"/>
      <c r="I286" s="423"/>
    </row>
    <row r="287" spans="7:9">
      <c r="G287" s="465"/>
      <c r="H287" s="466"/>
      <c r="I287" s="423"/>
    </row>
    <row r="288" spans="7:9">
      <c r="G288" s="465"/>
      <c r="H288" s="466"/>
      <c r="I288" s="423"/>
    </row>
    <row r="289" spans="7:9">
      <c r="G289" s="465"/>
      <c r="H289" s="466"/>
      <c r="I289" s="423"/>
    </row>
    <row r="290" spans="7:9">
      <c r="G290" s="465"/>
      <c r="H290" s="466"/>
      <c r="I290" s="423"/>
    </row>
    <row r="291" spans="7:9">
      <c r="G291" s="465"/>
      <c r="H291" s="466"/>
      <c r="I291" s="423"/>
    </row>
    <row r="292" spans="7:9">
      <c r="G292" s="465"/>
      <c r="H292" s="466"/>
      <c r="I292" s="423"/>
    </row>
    <row r="293" spans="7:9">
      <c r="G293" s="465"/>
      <c r="H293" s="466"/>
      <c r="I293" s="423"/>
    </row>
    <row r="294" spans="7:9">
      <c r="G294" s="465"/>
      <c r="H294" s="466"/>
      <c r="I294" s="423"/>
    </row>
    <row r="295" spans="7:9">
      <c r="G295" s="465"/>
      <c r="H295" s="466"/>
      <c r="I295" s="423"/>
    </row>
    <row r="296" spans="7:9">
      <c r="G296" s="465"/>
      <c r="H296" s="466"/>
      <c r="I296" s="423"/>
    </row>
    <row r="297" spans="7:9">
      <c r="G297" s="465"/>
      <c r="H297" s="466"/>
      <c r="I297" s="423"/>
    </row>
    <row r="298" spans="7:9">
      <c r="G298" s="465"/>
      <c r="H298" s="466"/>
      <c r="I298" s="423"/>
    </row>
    <row r="299" spans="7:9">
      <c r="G299" s="465"/>
      <c r="H299" s="466"/>
      <c r="I299" s="423"/>
    </row>
    <row r="300" spans="7:9">
      <c r="G300" s="465"/>
      <c r="H300" s="466"/>
      <c r="I300" s="423"/>
    </row>
    <row r="301" spans="7:9">
      <c r="G301" s="465"/>
      <c r="H301" s="466"/>
      <c r="I301" s="423"/>
    </row>
    <row r="302" spans="7:9">
      <c r="G302" s="465"/>
      <c r="H302" s="466"/>
      <c r="I302" s="423"/>
    </row>
    <row r="303" spans="7:9">
      <c r="G303" s="465"/>
      <c r="H303" s="466"/>
      <c r="I303" s="423"/>
    </row>
    <row r="304" spans="7:9">
      <c r="G304" s="465"/>
      <c r="H304" s="466"/>
      <c r="I304" s="423"/>
    </row>
    <row r="305" spans="7:9">
      <c r="G305" s="465"/>
      <c r="H305" s="466"/>
      <c r="I305" s="423"/>
    </row>
    <row r="306" spans="7:9">
      <c r="G306" s="465"/>
      <c r="H306" s="466"/>
      <c r="I306" s="423"/>
    </row>
    <row r="307" spans="7:9">
      <c r="G307" s="465"/>
      <c r="H307" s="466"/>
      <c r="I307" s="423"/>
    </row>
    <row r="308" spans="7:9">
      <c r="G308" s="465"/>
      <c r="H308" s="466"/>
      <c r="I308" s="423"/>
    </row>
    <row r="309" spans="7:9">
      <c r="G309" s="465"/>
      <c r="H309" s="466"/>
      <c r="I309" s="423"/>
    </row>
    <row r="310" spans="7:9">
      <c r="G310" s="465"/>
      <c r="H310" s="466"/>
      <c r="I310" s="423"/>
    </row>
    <row r="311" spans="7:9">
      <c r="G311" s="465"/>
      <c r="H311" s="466"/>
      <c r="I311" s="423"/>
    </row>
    <row r="312" spans="7:9">
      <c r="G312" s="465"/>
      <c r="H312" s="466"/>
      <c r="I312" s="423"/>
    </row>
    <row r="313" spans="7:9">
      <c r="G313" s="465"/>
      <c r="H313" s="466"/>
      <c r="I313" s="423"/>
    </row>
    <row r="314" spans="7:9">
      <c r="G314" s="465"/>
      <c r="H314" s="466"/>
      <c r="I314" s="423"/>
    </row>
    <row r="315" spans="7:9">
      <c r="G315" s="465"/>
      <c r="H315" s="466"/>
      <c r="I315" s="423"/>
    </row>
    <row r="316" spans="7:9">
      <c r="G316" s="465"/>
      <c r="H316" s="466"/>
      <c r="I316" s="423"/>
    </row>
    <row r="317" spans="7:9">
      <c r="G317" s="465"/>
      <c r="H317" s="466"/>
      <c r="I317" s="423"/>
    </row>
    <row r="318" spans="7:9">
      <c r="G318" s="465"/>
      <c r="H318" s="466"/>
      <c r="I318" s="423"/>
    </row>
    <row r="319" spans="7:9">
      <c r="G319" s="465"/>
      <c r="H319" s="466"/>
      <c r="I319" s="423"/>
    </row>
    <row r="320" spans="7:9">
      <c r="G320" s="465"/>
      <c r="H320" s="466"/>
      <c r="I320" s="423"/>
    </row>
    <row r="321" spans="7:9">
      <c r="G321" s="465"/>
      <c r="H321" s="466"/>
      <c r="I321" s="423"/>
    </row>
    <row r="322" spans="7:9">
      <c r="G322" s="465"/>
      <c r="H322" s="466"/>
      <c r="I322" s="423"/>
    </row>
    <row r="323" spans="7:9">
      <c r="G323" s="465"/>
      <c r="H323" s="466"/>
      <c r="I323" s="423"/>
    </row>
    <row r="324" spans="7:9">
      <c r="G324" s="465"/>
      <c r="H324" s="466"/>
      <c r="I324" s="423"/>
    </row>
    <row r="325" spans="7:9">
      <c r="G325" s="465"/>
      <c r="H325" s="466"/>
      <c r="I325" s="423"/>
    </row>
    <row r="326" spans="7:9">
      <c r="G326" s="465"/>
      <c r="H326" s="466"/>
      <c r="I326" s="423"/>
    </row>
    <row r="327" spans="7:9">
      <c r="G327" s="465"/>
      <c r="H327" s="466"/>
      <c r="I327" s="423"/>
    </row>
    <row r="328" spans="7:9">
      <c r="G328" s="465"/>
      <c r="H328" s="466"/>
      <c r="I328" s="423"/>
    </row>
    <row r="329" spans="7:9">
      <c r="G329" s="465"/>
      <c r="H329" s="466"/>
      <c r="I329" s="423"/>
    </row>
    <row r="330" spans="7:9">
      <c r="G330" s="465"/>
      <c r="H330" s="466"/>
      <c r="I330" s="423"/>
    </row>
    <row r="331" spans="7:9">
      <c r="G331" s="465"/>
      <c r="H331" s="466"/>
      <c r="I331" s="423"/>
    </row>
    <row r="332" spans="7:9">
      <c r="G332" s="465"/>
      <c r="H332" s="466"/>
      <c r="I332" s="423"/>
    </row>
    <row r="333" spans="7:9">
      <c r="G333" s="465"/>
      <c r="H333" s="466"/>
      <c r="I333" s="423"/>
    </row>
    <row r="334" spans="7:9">
      <c r="G334" s="465"/>
      <c r="H334" s="466"/>
      <c r="I334" s="423"/>
    </row>
    <row r="335" spans="7:9">
      <c r="G335" s="465"/>
      <c r="H335" s="466"/>
      <c r="I335" s="423"/>
    </row>
    <row r="336" spans="7:9">
      <c r="G336" s="465"/>
      <c r="H336" s="466"/>
      <c r="I336" s="423"/>
    </row>
    <row r="337" spans="7:9">
      <c r="G337" s="465"/>
      <c r="H337" s="466"/>
      <c r="I337" s="423"/>
    </row>
    <row r="338" spans="7:9">
      <c r="G338" s="465"/>
      <c r="H338" s="466"/>
      <c r="I338" s="423"/>
    </row>
    <row r="339" spans="7:9">
      <c r="G339" s="465"/>
      <c r="H339" s="466"/>
      <c r="I339" s="423"/>
    </row>
    <row r="340" spans="7:9">
      <c r="G340" s="465"/>
      <c r="H340" s="466"/>
      <c r="I340" s="423"/>
    </row>
    <row r="341" spans="7:9">
      <c r="G341" s="465"/>
      <c r="H341" s="466"/>
      <c r="I341" s="423"/>
    </row>
    <row r="342" spans="7:9">
      <c r="G342" s="465"/>
      <c r="H342" s="466"/>
      <c r="I342" s="423"/>
    </row>
    <row r="343" spans="7:9">
      <c r="G343" s="465"/>
      <c r="H343" s="466"/>
      <c r="I343" s="423"/>
    </row>
    <row r="344" spans="7:9">
      <c r="G344" s="465"/>
      <c r="H344" s="466"/>
      <c r="I344" s="423"/>
    </row>
    <row r="345" spans="7:9">
      <c r="G345" s="465"/>
      <c r="H345" s="466"/>
      <c r="I345" s="423"/>
    </row>
    <row r="346" spans="7:9">
      <c r="G346" s="465"/>
      <c r="H346" s="466"/>
      <c r="I346" s="423"/>
    </row>
    <row r="347" spans="7:9">
      <c r="G347" s="465"/>
      <c r="H347" s="466"/>
      <c r="I347" s="423"/>
    </row>
    <row r="348" spans="7:9">
      <c r="G348" s="465"/>
      <c r="H348" s="466"/>
      <c r="I348" s="423"/>
    </row>
    <row r="349" spans="7:9">
      <c r="G349" s="465"/>
      <c r="H349" s="466"/>
      <c r="I349" s="423"/>
    </row>
    <row r="350" spans="7:9">
      <c r="G350" s="465"/>
      <c r="H350" s="466"/>
      <c r="I350" s="423"/>
    </row>
    <row r="351" spans="7:9">
      <c r="G351" s="465"/>
      <c r="H351" s="466"/>
      <c r="I351" s="423"/>
    </row>
    <row r="352" spans="7:9">
      <c r="G352" s="465"/>
      <c r="H352" s="466"/>
      <c r="I352" s="423"/>
    </row>
    <row r="353" spans="7:9">
      <c r="G353" s="465"/>
      <c r="H353" s="466"/>
      <c r="I353" s="423"/>
    </row>
    <row r="354" spans="7:9">
      <c r="G354" s="465"/>
      <c r="H354" s="466"/>
      <c r="I354" s="423"/>
    </row>
    <row r="355" spans="7:9">
      <c r="G355" s="465"/>
      <c r="H355" s="466"/>
      <c r="I355" s="423"/>
    </row>
    <row r="356" spans="7:9">
      <c r="G356" s="465"/>
      <c r="H356" s="466"/>
      <c r="I356" s="423"/>
    </row>
    <row r="357" spans="7:9">
      <c r="G357" s="465"/>
      <c r="H357" s="466"/>
      <c r="I357" s="423"/>
    </row>
    <row r="358" spans="7:9">
      <c r="G358" s="465"/>
      <c r="H358" s="466"/>
      <c r="I358" s="423"/>
    </row>
    <row r="359" spans="7:9">
      <c r="G359" s="465"/>
      <c r="H359" s="466"/>
      <c r="I359" s="423"/>
    </row>
    <row r="360" spans="7:9">
      <c r="G360" s="465"/>
      <c r="H360" s="466"/>
      <c r="I360" s="423"/>
    </row>
    <row r="361" spans="7:9">
      <c r="G361" s="465"/>
      <c r="H361" s="466"/>
      <c r="I361" s="423"/>
    </row>
    <row r="362" spans="7:9">
      <c r="G362" s="465"/>
      <c r="H362" s="466"/>
      <c r="I362" s="423"/>
    </row>
    <row r="363" spans="7:9">
      <c r="G363" s="465"/>
      <c r="H363" s="466"/>
      <c r="I363" s="423"/>
    </row>
    <row r="364" spans="7:9">
      <c r="G364" s="465"/>
      <c r="H364" s="466"/>
      <c r="I364" s="423"/>
    </row>
    <row r="365" spans="7:9">
      <c r="G365" s="465"/>
      <c r="H365" s="466"/>
      <c r="I365" s="423"/>
    </row>
    <row r="366" spans="7:9">
      <c r="G366" s="465"/>
      <c r="H366" s="466"/>
      <c r="I366" s="423"/>
    </row>
    <row r="367" spans="7:9">
      <c r="G367" s="465"/>
      <c r="H367" s="466"/>
      <c r="I367" s="423"/>
    </row>
    <row r="368" spans="7:9">
      <c r="G368" s="465"/>
      <c r="H368" s="466"/>
      <c r="I368" s="423"/>
    </row>
    <row r="369" spans="7:9">
      <c r="G369" s="465"/>
      <c r="H369" s="466"/>
      <c r="I369" s="423"/>
    </row>
    <row r="370" spans="7:9">
      <c r="G370" s="465"/>
      <c r="H370" s="466"/>
      <c r="I370" s="423"/>
    </row>
    <row r="371" spans="7:9">
      <c r="G371" s="465"/>
      <c r="H371" s="466"/>
      <c r="I371" s="423"/>
    </row>
    <row r="372" spans="7:9">
      <c r="G372" s="465"/>
      <c r="H372" s="466"/>
      <c r="I372" s="423"/>
    </row>
    <row r="373" spans="7:9">
      <c r="G373" s="465"/>
      <c r="H373" s="466"/>
      <c r="I373" s="423"/>
    </row>
    <row r="374" spans="7:9">
      <c r="G374" s="465"/>
      <c r="H374" s="466"/>
      <c r="I374" s="423"/>
    </row>
    <row r="375" spans="7:9">
      <c r="G375" s="465"/>
      <c r="H375" s="466"/>
      <c r="I375" s="423"/>
    </row>
    <row r="376" spans="7:9">
      <c r="G376" s="465"/>
      <c r="H376" s="466"/>
      <c r="I376" s="423"/>
    </row>
    <row r="377" spans="7:9">
      <c r="G377" s="465"/>
      <c r="H377" s="466"/>
      <c r="I377" s="423"/>
    </row>
    <row r="378" spans="7:9">
      <c r="G378" s="465"/>
      <c r="H378" s="466"/>
      <c r="I378" s="423"/>
    </row>
    <row r="379" spans="7:9">
      <c r="G379" s="465"/>
      <c r="H379" s="466"/>
      <c r="I379" s="423"/>
    </row>
    <row r="380" spans="7:9">
      <c r="G380" s="465"/>
      <c r="H380" s="466"/>
      <c r="I380" s="423"/>
    </row>
    <row r="381" spans="7:9">
      <c r="G381" s="465"/>
      <c r="H381" s="466"/>
      <c r="I381" s="423"/>
    </row>
    <row r="382" spans="7:9">
      <c r="G382" s="465"/>
      <c r="H382" s="466"/>
      <c r="I382" s="423"/>
    </row>
    <row r="383" spans="7:9">
      <c r="G383" s="465"/>
      <c r="H383" s="466"/>
      <c r="I383" s="423"/>
    </row>
    <row r="384" spans="7:9">
      <c r="G384" s="465"/>
      <c r="H384" s="466"/>
      <c r="I384" s="423"/>
    </row>
    <row r="385" spans="7:9">
      <c r="G385" s="465"/>
      <c r="H385" s="466"/>
      <c r="I385" s="423"/>
    </row>
    <row r="386" spans="7:9">
      <c r="G386" s="465"/>
      <c r="H386" s="466"/>
      <c r="I386" s="423"/>
    </row>
    <row r="387" spans="7:9">
      <c r="G387" s="465"/>
      <c r="H387" s="466"/>
      <c r="I387" s="423"/>
    </row>
    <row r="388" spans="7:9">
      <c r="G388" s="465"/>
      <c r="H388" s="466"/>
      <c r="I388" s="423"/>
    </row>
    <row r="389" spans="7:9">
      <c r="G389" s="465"/>
      <c r="H389" s="466"/>
      <c r="I389" s="423"/>
    </row>
    <row r="390" spans="7:9">
      <c r="G390" s="465"/>
      <c r="H390" s="466"/>
      <c r="I390" s="423"/>
    </row>
    <row r="391" spans="7:9">
      <c r="G391" s="465"/>
      <c r="H391" s="466"/>
      <c r="I391" s="423"/>
    </row>
    <row r="392" spans="7:9">
      <c r="G392" s="465"/>
      <c r="H392" s="466"/>
      <c r="I392" s="423"/>
    </row>
    <row r="393" spans="7:9">
      <c r="G393" s="465"/>
      <c r="H393" s="466"/>
      <c r="I393" s="423"/>
    </row>
    <row r="394" spans="7:9">
      <c r="G394" s="465"/>
      <c r="H394" s="466"/>
      <c r="I394" s="423"/>
    </row>
    <row r="395" spans="7:9">
      <c r="G395" s="465"/>
      <c r="H395" s="466"/>
      <c r="I395" s="423"/>
    </row>
    <row r="396" spans="7:9">
      <c r="G396" s="465"/>
      <c r="H396" s="466"/>
      <c r="I396" s="423"/>
    </row>
    <row r="397" spans="7:9">
      <c r="G397" s="465"/>
      <c r="H397" s="466"/>
      <c r="I397" s="423"/>
    </row>
    <row r="398" spans="7:9">
      <c r="G398" s="465"/>
      <c r="H398" s="466"/>
      <c r="I398" s="423"/>
    </row>
    <row r="399" spans="7:9">
      <c r="G399" s="465"/>
      <c r="H399" s="466"/>
      <c r="I399" s="423"/>
    </row>
    <row r="400" spans="7:9">
      <c r="G400" s="465"/>
      <c r="H400" s="466"/>
      <c r="I400" s="423"/>
    </row>
    <row r="401" spans="7:9">
      <c r="G401" s="465"/>
      <c r="H401" s="466"/>
      <c r="I401" s="423"/>
    </row>
    <row r="402" spans="7:9">
      <c r="G402" s="465"/>
      <c r="H402" s="466"/>
      <c r="I402" s="423"/>
    </row>
    <row r="403" spans="7:9">
      <c r="G403" s="465"/>
      <c r="H403" s="466"/>
      <c r="I403" s="423"/>
    </row>
    <row r="404" spans="7:9">
      <c r="G404" s="465"/>
      <c r="H404" s="466"/>
      <c r="I404" s="423"/>
    </row>
    <row r="405" spans="7:9">
      <c r="G405" s="465"/>
      <c r="H405" s="466"/>
      <c r="I405" s="423"/>
    </row>
    <row r="406" spans="7:9">
      <c r="G406" s="465"/>
      <c r="H406" s="466"/>
      <c r="I406" s="423"/>
    </row>
    <row r="407" spans="7:9">
      <c r="G407" s="465"/>
      <c r="H407" s="466"/>
      <c r="I407" s="423"/>
    </row>
    <row r="408" spans="7:9">
      <c r="G408" s="465"/>
      <c r="H408" s="466"/>
      <c r="I408" s="423"/>
    </row>
    <row r="409" spans="7:9">
      <c r="G409" s="465"/>
      <c r="H409" s="466"/>
      <c r="I409" s="423"/>
    </row>
    <row r="410" spans="7:9">
      <c r="G410" s="465"/>
      <c r="H410" s="466"/>
      <c r="I410" s="423"/>
    </row>
    <row r="411" spans="7:9">
      <c r="G411" s="465"/>
      <c r="H411" s="466"/>
      <c r="I411" s="423"/>
    </row>
    <row r="412" spans="7:9">
      <c r="G412" s="465"/>
      <c r="H412" s="466"/>
      <c r="I412" s="423"/>
    </row>
    <row r="413" spans="7:9">
      <c r="G413" s="465"/>
      <c r="H413" s="466"/>
      <c r="I413" s="423"/>
    </row>
    <row r="414" spans="7:9">
      <c r="G414" s="465"/>
      <c r="H414" s="466"/>
      <c r="I414" s="423"/>
    </row>
    <row r="415" spans="7:9">
      <c r="G415" s="465"/>
      <c r="H415" s="466"/>
      <c r="I415" s="423"/>
    </row>
    <row r="416" spans="7:9">
      <c r="G416" s="465"/>
      <c r="H416" s="466"/>
      <c r="I416" s="423"/>
    </row>
    <row r="417" spans="7:9">
      <c r="G417" s="465"/>
      <c r="H417" s="466"/>
      <c r="I417" s="423"/>
    </row>
    <row r="418" spans="7:9">
      <c r="G418" s="465"/>
      <c r="H418" s="466"/>
      <c r="I418" s="423"/>
    </row>
    <row r="419" spans="7:9">
      <c r="G419" s="465"/>
      <c r="H419" s="466"/>
      <c r="I419" s="423"/>
    </row>
    <row r="420" spans="7:9">
      <c r="G420" s="465"/>
      <c r="H420" s="466"/>
      <c r="I420" s="423"/>
    </row>
    <row r="421" spans="7:9">
      <c r="G421" s="465"/>
      <c r="H421" s="466"/>
      <c r="I421" s="423"/>
    </row>
    <row r="422" spans="7:9">
      <c r="G422" s="465"/>
      <c r="H422" s="466"/>
      <c r="I422" s="423"/>
    </row>
    <row r="423" spans="7:9">
      <c r="G423" s="465"/>
      <c r="H423" s="466"/>
      <c r="I423" s="423"/>
    </row>
    <row r="424" spans="7:9">
      <c r="G424" s="465"/>
      <c r="H424" s="466"/>
      <c r="I424" s="423"/>
    </row>
    <row r="425" spans="7:9">
      <c r="G425" s="465"/>
      <c r="H425" s="466"/>
      <c r="I425" s="423"/>
    </row>
    <row r="426" spans="7:9">
      <c r="G426" s="465"/>
      <c r="H426" s="466"/>
      <c r="I426" s="423"/>
    </row>
    <row r="427" spans="7:9">
      <c r="G427" s="465"/>
      <c r="H427" s="466"/>
      <c r="I427" s="423"/>
    </row>
    <row r="428" spans="7:9">
      <c r="G428" s="465"/>
      <c r="H428" s="466"/>
      <c r="I428" s="423"/>
    </row>
    <row r="429" spans="7:9">
      <c r="G429" s="465"/>
      <c r="H429" s="466"/>
      <c r="I429" s="423"/>
    </row>
    <row r="430" spans="7:9">
      <c r="G430" s="465"/>
      <c r="H430" s="466"/>
      <c r="I430" s="423"/>
    </row>
    <row r="431" spans="7:9">
      <c r="G431" s="465"/>
      <c r="H431" s="466"/>
      <c r="I431" s="423"/>
    </row>
    <row r="432" spans="7:9">
      <c r="G432" s="465"/>
      <c r="H432" s="466"/>
      <c r="I432" s="423"/>
    </row>
    <row r="433" spans="7:9">
      <c r="G433" s="465"/>
      <c r="H433" s="466"/>
      <c r="I433" s="423"/>
    </row>
    <row r="434" spans="7:9">
      <c r="G434" s="465"/>
      <c r="H434" s="466"/>
      <c r="I434" s="423"/>
    </row>
    <row r="435" spans="7:9">
      <c r="G435" s="465"/>
      <c r="H435" s="466"/>
      <c r="I435" s="423"/>
    </row>
    <row r="436" spans="7:9">
      <c r="G436" s="465"/>
      <c r="H436" s="466"/>
      <c r="I436" s="423"/>
    </row>
    <row r="437" spans="7:9">
      <c r="G437" s="465"/>
      <c r="H437" s="466"/>
      <c r="I437" s="423"/>
    </row>
    <row r="438" spans="7:9">
      <c r="G438" s="465"/>
      <c r="H438" s="466"/>
      <c r="I438" s="423"/>
    </row>
    <row r="439" spans="7:9">
      <c r="G439" s="465"/>
      <c r="H439" s="466"/>
      <c r="I439" s="423"/>
    </row>
    <row r="440" spans="7:9">
      <c r="G440" s="465"/>
      <c r="H440" s="466"/>
      <c r="I440" s="423"/>
    </row>
    <row r="441" spans="7:9">
      <c r="G441" s="465"/>
      <c r="H441" s="466"/>
      <c r="I441" s="423"/>
    </row>
    <row r="442" spans="7:9">
      <c r="G442" s="465"/>
      <c r="H442" s="466"/>
      <c r="I442" s="423"/>
    </row>
    <row r="443" spans="7:9">
      <c r="G443" s="465"/>
      <c r="H443" s="466"/>
      <c r="I443" s="423"/>
    </row>
    <row r="444" spans="7:9">
      <c r="G444" s="465"/>
      <c r="H444" s="466"/>
      <c r="I444" s="423"/>
    </row>
    <row r="445" spans="7:9">
      <c r="G445" s="465"/>
      <c r="H445" s="466"/>
      <c r="I445" s="423"/>
    </row>
    <row r="446" spans="7:9">
      <c r="G446" s="465"/>
      <c r="H446" s="466"/>
      <c r="I446" s="423"/>
    </row>
    <row r="447" spans="7:9">
      <c r="G447" s="465"/>
      <c r="H447" s="466"/>
      <c r="I447" s="423"/>
    </row>
    <row r="448" spans="7:9">
      <c r="G448" s="465"/>
      <c r="H448" s="466"/>
      <c r="I448" s="423"/>
    </row>
    <row r="449" spans="7:9">
      <c r="G449" s="465"/>
      <c r="H449" s="466"/>
      <c r="I449" s="423"/>
    </row>
    <row r="450" spans="7:9">
      <c r="G450" s="465"/>
      <c r="H450" s="466"/>
      <c r="I450" s="423"/>
    </row>
    <row r="451" spans="7:9">
      <c r="G451" s="465"/>
      <c r="H451" s="466"/>
      <c r="I451" s="423"/>
    </row>
    <row r="452" spans="7:9">
      <c r="G452" s="465"/>
      <c r="H452" s="466"/>
      <c r="I452" s="423"/>
    </row>
    <row r="453" spans="7:9">
      <c r="G453" s="465"/>
      <c r="H453" s="466"/>
      <c r="I453" s="423"/>
    </row>
    <row r="454" spans="7:9">
      <c r="G454" s="465"/>
      <c r="H454" s="466"/>
      <c r="I454" s="423"/>
    </row>
    <row r="455" spans="7:9">
      <c r="G455" s="465"/>
      <c r="H455" s="466"/>
      <c r="I455" s="423"/>
    </row>
    <row r="456" spans="7:9">
      <c r="G456" s="465"/>
      <c r="H456" s="466"/>
      <c r="I456" s="423"/>
    </row>
    <row r="457" spans="7:9">
      <c r="G457" s="465"/>
      <c r="H457" s="466"/>
      <c r="I457" s="423"/>
    </row>
    <row r="458" spans="7:9">
      <c r="G458" s="465"/>
      <c r="H458" s="466"/>
      <c r="I458" s="423"/>
    </row>
    <row r="459" spans="7:9">
      <c r="G459" s="465"/>
      <c r="H459" s="466"/>
      <c r="I459" s="423"/>
    </row>
    <row r="460" spans="7:9">
      <c r="G460" s="465"/>
      <c r="H460" s="466"/>
      <c r="I460" s="423"/>
    </row>
    <row r="461" spans="7:9">
      <c r="G461" s="465"/>
      <c r="H461" s="466"/>
      <c r="I461" s="423"/>
    </row>
    <row r="462" spans="7:9">
      <c r="G462" s="465"/>
      <c r="H462" s="466"/>
      <c r="I462" s="423"/>
    </row>
    <row r="463" spans="7:9">
      <c r="G463" s="465"/>
      <c r="H463" s="466"/>
      <c r="I463" s="423"/>
    </row>
    <row r="464" spans="7:9">
      <c r="G464" s="465"/>
      <c r="H464" s="466"/>
      <c r="I464" s="423"/>
    </row>
    <row r="465" spans="7:9">
      <c r="G465" s="465"/>
      <c r="H465" s="466"/>
      <c r="I465" s="423"/>
    </row>
    <row r="466" spans="7:9">
      <c r="G466" s="465"/>
      <c r="H466" s="466"/>
      <c r="I466" s="423"/>
    </row>
    <row r="467" spans="7:9">
      <c r="G467" s="465"/>
      <c r="H467" s="466"/>
      <c r="I467" s="423"/>
    </row>
    <row r="468" spans="7:9">
      <c r="G468" s="465"/>
      <c r="H468" s="466"/>
      <c r="I468" s="423"/>
    </row>
    <row r="469" spans="7:9">
      <c r="G469" s="465"/>
      <c r="H469" s="466"/>
      <c r="I469" s="423"/>
    </row>
    <row r="470" spans="7:9">
      <c r="G470" s="465"/>
      <c r="H470" s="466"/>
      <c r="I470" s="423"/>
    </row>
    <row r="471" spans="7:9">
      <c r="G471" s="465"/>
      <c r="H471" s="466"/>
      <c r="I471" s="423"/>
    </row>
    <row r="472" spans="7:9">
      <c r="G472" s="465"/>
      <c r="H472" s="466"/>
      <c r="I472" s="423"/>
    </row>
    <row r="473" spans="7:9">
      <c r="G473" s="465"/>
      <c r="H473" s="466"/>
      <c r="I473" s="423"/>
    </row>
    <row r="474" spans="7:9">
      <c r="G474" s="465"/>
      <c r="H474" s="466"/>
      <c r="I474" s="423"/>
    </row>
    <row r="475" spans="7:9">
      <c r="G475" s="465"/>
      <c r="H475" s="466"/>
      <c r="I475" s="423"/>
    </row>
    <row r="476" spans="7:9">
      <c r="G476" s="465"/>
      <c r="H476" s="466"/>
      <c r="I476" s="423"/>
    </row>
    <row r="477" spans="7:9">
      <c r="G477" s="465"/>
      <c r="H477" s="466"/>
      <c r="I477" s="423"/>
    </row>
    <row r="478" spans="7:9">
      <c r="G478" s="465"/>
      <c r="H478" s="466"/>
      <c r="I478" s="423"/>
    </row>
    <row r="479" spans="7:9">
      <c r="G479" s="465"/>
      <c r="H479" s="466"/>
      <c r="I479" s="423"/>
    </row>
    <row r="480" spans="7:9">
      <c r="G480" s="465"/>
      <c r="H480" s="466"/>
      <c r="I480" s="423"/>
    </row>
    <row r="481" spans="7:9">
      <c r="G481" s="465"/>
      <c r="H481" s="466"/>
      <c r="I481" s="423"/>
    </row>
    <row r="482" spans="7:9">
      <c r="G482" s="465"/>
      <c r="H482" s="466"/>
      <c r="I482" s="423"/>
    </row>
    <row r="483" spans="7:9">
      <c r="G483" s="465"/>
      <c r="H483" s="466"/>
      <c r="I483" s="423"/>
    </row>
    <row r="484" spans="7:9">
      <c r="G484" s="465"/>
      <c r="H484" s="466"/>
      <c r="I484" s="423"/>
    </row>
    <row r="485" spans="7:9">
      <c r="G485" s="465"/>
      <c r="H485" s="466"/>
      <c r="I485" s="423"/>
    </row>
    <row r="486" spans="7:9">
      <c r="G486" s="465"/>
      <c r="H486" s="466"/>
      <c r="I486" s="423"/>
    </row>
    <row r="487" spans="7:9">
      <c r="G487" s="465"/>
      <c r="H487" s="466"/>
      <c r="I487" s="423"/>
    </row>
    <row r="488" spans="7:9">
      <c r="G488" s="465"/>
      <c r="H488" s="466"/>
      <c r="I488" s="423"/>
    </row>
    <row r="489" spans="7:9">
      <c r="G489" s="465"/>
      <c r="H489" s="466"/>
      <c r="I489" s="423"/>
    </row>
    <row r="490" spans="7:9">
      <c r="G490" s="465"/>
      <c r="H490" s="466"/>
      <c r="I490" s="423"/>
    </row>
    <row r="491" spans="7:9">
      <c r="G491" s="465"/>
      <c r="H491" s="466"/>
      <c r="I491" s="423"/>
    </row>
    <row r="492" spans="7:9">
      <c r="G492" s="465"/>
      <c r="H492" s="466"/>
      <c r="I492" s="423"/>
    </row>
    <row r="493" spans="7:9">
      <c r="G493" s="465"/>
      <c r="H493" s="466"/>
      <c r="I493" s="423"/>
    </row>
    <row r="494" spans="7:9">
      <c r="G494" s="465"/>
      <c r="H494" s="466"/>
      <c r="I494" s="423"/>
    </row>
    <row r="495" spans="7:9">
      <c r="G495" s="465"/>
      <c r="H495" s="466"/>
      <c r="I495" s="423"/>
    </row>
    <row r="496" spans="7:9">
      <c r="G496" s="465"/>
      <c r="H496" s="466"/>
      <c r="I496" s="423"/>
    </row>
    <row r="497" spans="7:9">
      <c r="G497" s="465"/>
      <c r="H497" s="466"/>
      <c r="I497" s="423"/>
    </row>
    <row r="498" spans="7:9">
      <c r="G498" s="465"/>
      <c r="H498" s="466"/>
      <c r="I498" s="423"/>
    </row>
    <row r="499" spans="7:9">
      <c r="G499" s="465"/>
      <c r="H499" s="466"/>
      <c r="I499" s="423"/>
    </row>
    <row r="500" spans="7:9">
      <c r="G500" s="465"/>
      <c r="H500" s="466"/>
      <c r="I500" s="423"/>
    </row>
    <row r="501" spans="7:9">
      <c r="G501" s="465"/>
      <c r="H501" s="466"/>
      <c r="I501" s="423"/>
    </row>
    <row r="502" spans="7:9">
      <c r="G502" s="465"/>
      <c r="H502" s="466"/>
      <c r="I502" s="423"/>
    </row>
    <row r="503" spans="7:9">
      <c r="G503" s="465"/>
      <c r="H503" s="466"/>
      <c r="I503" s="423"/>
    </row>
    <row r="504" spans="7:9">
      <c r="G504" s="465"/>
      <c r="H504" s="466"/>
      <c r="I504" s="423"/>
    </row>
    <row r="505" spans="7:9">
      <c r="G505" s="465"/>
      <c r="H505" s="466"/>
      <c r="I505" s="423"/>
    </row>
    <row r="506" spans="7:9">
      <c r="G506" s="465"/>
      <c r="H506" s="466"/>
      <c r="I506" s="423"/>
    </row>
    <row r="507" spans="7:9">
      <c r="G507" s="465"/>
      <c r="H507" s="466"/>
      <c r="I507" s="423"/>
    </row>
    <row r="508" spans="7:9">
      <c r="G508" s="465"/>
      <c r="H508" s="466"/>
      <c r="I508" s="423"/>
    </row>
    <row r="509" spans="7:9">
      <c r="G509" s="465"/>
      <c r="H509" s="466"/>
      <c r="I509" s="423"/>
    </row>
    <row r="510" spans="7:9">
      <c r="G510" s="465"/>
      <c r="H510" s="466"/>
      <c r="I510" s="423"/>
    </row>
    <row r="511" spans="7:9">
      <c r="G511" s="465"/>
      <c r="H511" s="466"/>
      <c r="I511" s="423"/>
    </row>
    <row r="512" spans="7:9">
      <c r="G512" s="465"/>
      <c r="H512" s="466"/>
      <c r="I512" s="423"/>
    </row>
    <row r="513" spans="7:9">
      <c r="G513" s="465"/>
      <c r="H513" s="466"/>
      <c r="I513" s="423"/>
    </row>
    <row r="514" spans="7:9">
      <c r="G514" s="465"/>
      <c r="H514" s="466"/>
      <c r="I514" s="423"/>
    </row>
    <row r="515" spans="7:9">
      <c r="G515" s="465"/>
      <c r="H515" s="466"/>
      <c r="I515" s="423"/>
    </row>
    <row r="516" spans="7:9">
      <c r="G516" s="465"/>
      <c r="H516" s="466"/>
      <c r="I516" s="423"/>
    </row>
    <row r="517" spans="7:9">
      <c r="G517" s="465"/>
      <c r="H517" s="466"/>
      <c r="I517" s="423"/>
    </row>
    <row r="518" spans="7:9">
      <c r="G518" s="465"/>
      <c r="H518" s="466"/>
      <c r="I518" s="423"/>
    </row>
    <row r="519" spans="7:9">
      <c r="G519" s="465"/>
      <c r="H519" s="466"/>
      <c r="I519" s="423"/>
    </row>
    <row r="520" spans="7:9">
      <c r="G520" s="465"/>
      <c r="H520" s="466"/>
      <c r="I520" s="423"/>
    </row>
    <row r="521" spans="7:9">
      <c r="G521" s="465"/>
      <c r="H521" s="466"/>
      <c r="I521" s="423"/>
    </row>
    <row r="522" spans="7:9">
      <c r="G522" s="465"/>
      <c r="H522" s="466"/>
      <c r="I522" s="423"/>
    </row>
    <row r="523" spans="7:9">
      <c r="G523" s="465"/>
      <c r="H523" s="466"/>
      <c r="I523" s="423"/>
    </row>
    <row r="524" spans="7:9">
      <c r="G524" s="465"/>
      <c r="H524" s="466"/>
      <c r="I524" s="423"/>
    </row>
    <row r="525" spans="7:9">
      <c r="G525" s="465"/>
      <c r="H525" s="466"/>
      <c r="I525" s="423"/>
    </row>
    <row r="526" spans="7:9">
      <c r="G526" s="465"/>
      <c r="H526" s="466"/>
      <c r="I526" s="423"/>
    </row>
    <row r="527" spans="7:9">
      <c r="G527" s="465"/>
      <c r="H527" s="466"/>
      <c r="I527" s="423"/>
    </row>
    <row r="528" spans="7:9">
      <c r="G528" s="465"/>
      <c r="H528" s="466"/>
      <c r="I528" s="423"/>
    </row>
    <row r="529" spans="7:9">
      <c r="G529" s="465"/>
      <c r="H529" s="466"/>
      <c r="I529" s="423"/>
    </row>
    <row r="530" spans="7:9">
      <c r="G530" s="465"/>
      <c r="H530" s="466"/>
      <c r="I530" s="423"/>
    </row>
    <row r="531" spans="7:9">
      <c r="G531" s="465"/>
      <c r="H531" s="466"/>
      <c r="I531" s="423"/>
    </row>
    <row r="532" spans="7:9">
      <c r="G532" s="465"/>
      <c r="H532" s="466"/>
      <c r="I532" s="423"/>
    </row>
    <row r="533" spans="7:9">
      <c r="G533" s="465"/>
      <c r="H533" s="466"/>
      <c r="I533" s="423"/>
    </row>
    <row r="534" spans="7:9">
      <c r="G534" s="465"/>
      <c r="H534" s="466"/>
      <c r="I534" s="423"/>
    </row>
    <row r="535" spans="7:9">
      <c r="G535" s="465"/>
      <c r="H535" s="466"/>
      <c r="I535" s="423"/>
    </row>
    <row r="536" spans="7:9">
      <c r="G536" s="465"/>
      <c r="H536" s="466"/>
      <c r="I536" s="423"/>
    </row>
    <row r="537" spans="7:9">
      <c r="G537" s="465"/>
      <c r="H537" s="466"/>
      <c r="I537" s="423"/>
    </row>
    <row r="538" spans="7:9">
      <c r="G538" s="465"/>
      <c r="H538" s="466"/>
      <c r="I538" s="423"/>
    </row>
    <row r="539" spans="7:9">
      <c r="G539" s="465"/>
      <c r="H539" s="466"/>
      <c r="I539" s="423"/>
    </row>
    <row r="540" spans="7:9">
      <c r="G540" s="465"/>
      <c r="H540" s="466"/>
      <c r="I540" s="423"/>
    </row>
    <row r="541" spans="7:9">
      <c r="G541" s="465"/>
      <c r="H541" s="466"/>
      <c r="I541" s="423"/>
    </row>
    <row r="542" spans="7:9">
      <c r="G542" s="465"/>
      <c r="H542" s="466"/>
      <c r="I542" s="423"/>
    </row>
    <row r="543" spans="7:9">
      <c r="G543" s="465"/>
      <c r="H543" s="466"/>
      <c r="I543" s="423"/>
    </row>
    <row r="544" spans="7:9">
      <c r="G544" s="465"/>
      <c r="H544" s="466"/>
      <c r="I544" s="423"/>
    </row>
    <row r="545" spans="7:9">
      <c r="G545" s="465"/>
      <c r="H545" s="466"/>
      <c r="I545" s="423"/>
    </row>
    <row r="546" spans="7:9">
      <c r="G546" s="465"/>
      <c r="H546" s="466"/>
      <c r="I546" s="423"/>
    </row>
    <row r="547" spans="7:9">
      <c r="G547" s="465"/>
      <c r="H547" s="466"/>
      <c r="I547" s="423"/>
    </row>
    <row r="548" spans="7:9">
      <c r="G548" s="465"/>
      <c r="H548" s="466"/>
      <c r="I548" s="423"/>
    </row>
    <row r="549" spans="7:9">
      <c r="G549" s="465"/>
      <c r="H549" s="466"/>
      <c r="I549" s="423"/>
    </row>
    <row r="550" spans="7:9">
      <c r="G550" s="465"/>
      <c r="H550" s="466"/>
      <c r="I550" s="423"/>
    </row>
    <row r="551" spans="7:9">
      <c r="G551" s="465"/>
      <c r="H551" s="466"/>
      <c r="I551" s="423"/>
    </row>
    <row r="552" spans="7:9">
      <c r="G552" s="465"/>
      <c r="H552" s="466"/>
      <c r="I552" s="423"/>
    </row>
    <row r="553" spans="7:9">
      <c r="G553" s="465"/>
      <c r="H553" s="466"/>
      <c r="I553" s="423"/>
    </row>
    <row r="554" spans="7:9">
      <c r="G554" s="465"/>
      <c r="H554" s="466"/>
      <c r="I554" s="423"/>
    </row>
    <row r="555" spans="7:9">
      <c r="G555" s="465"/>
      <c r="H555" s="466"/>
      <c r="I555" s="423"/>
    </row>
    <row r="556" spans="7:9">
      <c r="G556" s="465"/>
      <c r="H556" s="466"/>
      <c r="I556" s="423"/>
    </row>
    <row r="557" spans="7:9">
      <c r="G557" s="465"/>
      <c r="H557" s="466"/>
      <c r="I557" s="423"/>
    </row>
    <row r="558" spans="7:9">
      <c r="G558" s="465"/>
      <c r="H558" s="466"/>
      <c r="I558" s="423"/>
    </row>
    <row r="559" spans="7:9">
      <c r="G559" s="465"/>
      <c r="H559" s="466"/>
      <c r="I559" s="423"/>
    </row>
    <row r="560" spans="7:9">
      <c r="G560" s="465"/>
      <c r="H560" s="466"/>
      <c r="I560" s="423"/>
    </row>
    <row r="561" spans="7:9">
      <c r="G561" s="465"/>
      <c r="H561" s="466"/>
      <c r="I561" s="423"/>
    </row>
    <row r="562" spans="7:9">
      <c r="G562" s="465"/>
      <c r="H562" s="466"/>
      <c r="I562" s="423"/>
    </row>
    <row r="563" spans="7:9">
      <c r="G563" s="465"/>
      <c r="H563" s="466"/>
      <c r="I563" s="423"/>
    </row>
    <row r="564" spans="7:9">
      <c r="G564" s="465"/>
      <c r="H564" s="466"/>
      <c r="I564" s="423"/>
    </row>
    <row r="565" spans="7:9">
      <c r="G565" s="465"/>
      <c r="H565" s="466"/>
      <c r="I565" s="423"/>
    </row>
    <row r="566" spans="7:9">
      <c r="G566" s="465"/>
      <c r="H566" s="466"/>
      <c r="I566" s="423"/>
    </row>
    <row r="567" spans="7:9">
      <c r="G567" s="465"/>
      <c r="H567" s="466"/>
      <c r="I567" s="423"/>
    </row>
    <row r="568" spans="7:9">
      <c r="G568" s="465"/>
      <c r="H568" s="466"/>
      <c r="I568" s="423"/>
    </row>
    <row r="569" spans="7:9">
      <c r="G569" s="465"/>
      <c r="H569" s="466"/>
      <c r="I569" s="423"/>
    </row>
    <row r="570" spans="7:9">
      <c r="G570" s="465"/>
      <c r="H570" s="466"/>
      <c r="I570" s="423"/>
    </row>
    <row r="571" spans="7:9">
      <c r="G571" s="465"/>
      <c r="H571" s="466"/>
      <c r="I571" s="423"/>
    </row>
    <row r="572" spans="7:9">
      <c r="G572" s="465"/>
      <c r="H572" s="466"/>
      <c r="I572" s="423"/>
    </row>
    <row r="573" spans="7:9">
      <c r="G573" s="465"/>
      <c r="H573" s="466"/>
      <c r="I573" s="423"/>
    </row>
    <row r="574" spans="7:9">
      <c r="G574" s="465"/>
      <c r="H574" s="466"/>
      <c r="I574" s="423"/>
    </row>
    <row r="575" spans="7:9">
      <c r="G575" s="465"/>
      <c r="H575" s="466"/>
      <c r="I575" s="423"/>
    </row>
    <row r="576" spans="7:9">
      <c r="G576" s="465"/>
      <c r="H576" s="466"/>
      <c r="I576" s="423"/>
    </row>
    <row r="577" spans="7:9">
      <c r="G577" s="465"/>
      <c r="H577" s="466"/>
      <c r="I577" s="423"/>
    </row>
    <row r="578" spans="7:9">
      <c r="G578" s="465"/>
      <c r="H578" s="466"/>
      <c r="I578" s="423"/>
    </row>
    <row r="579" spans="7:9">
      <c r="G579" s="465"/>
      <c r="H579" s="466"/>
      <c r="I579" s="423"/>
    </row>
    <row r="580" spans="7:9">
      <c r="G580" s="465"/>
      <c r="H580" s="466"/>
      <c r="I580" s="423"/>
    </row>
    <row r="581" spans="7:9">
      <c r="G581" s="465"/>
      <c r="H581" s="466"/>
      <c r="I581" s="423"/>
    </row>
    <row r="582" spans="7:9">
      <c r="G582" s="465"/>
      <c r="H582" s="466"/>
      <c r="I582" s="423"/>
    </row>
    <row r="583" spans="7:9">
      <c r="G583" s="465"/>
      <c r="H583" s="466"/>
      <c r="I583" s="423"/>
    </row>
    <row r="584" spans="7:9">
      <c r="G584" s="465"/>
      <c r="H584" s="466"/>
      <c r="I584" s="423"/>
    </row>
    <row r="585" spans="7:9">
      <c r="G585" s="465"/>
      <c r="H585" s="466"/>
      <c r="I585" s="423"/>
    </row>
    <row r="586" spans="7:9">
      <c r="G586" s="465"/>
      <c r="H586" s="466"/>
      <c r="I586" s="423"/>
    </row>
    <row r="587" spans="7:9">
      <c r="G587" s="465"/>
      <c r="H587" s="466"/>
      <c r="I587" s="423"/>
    </row>
    <row r="588" spans="7:9">
      <c r="G588" s="465"/>
      <c r="H588" s="466"/>
      <c r="I588" s="423"/>
    </row>
    <row r="589" spans="7:9">
      <c r="G589" s="465"/>
      <c r="H589" s="466"/>
      <c r="I589" s="423"/>
    </row>
    <row r="590" spans="7:9">
      <c r="G590" s="465"/>
      <c r="H590" s="466"/>
      <c r="I590" s="423"/>
    </row>
    <row r="591" spans="7:9">
      <c r="G591" s="465"/>
      <c r="H591" s="466"/>
      <c r="I591" s="423"/>
    </row>
    <row r="592" spans="7:9">
      <c r="G592" s="465"/>
      <c r="H592" s="466"/>
      <c r="I592" s="423"/>
    </row>
    <row r="593" spans="7:9">
      <c r="G593" s="465"/>
      <c r="H593" s="466"/>
      <c r="I593" s="423"/>
    </row>
    <row r="594" spans="7:9">
      <c r="G594" s="465"/>
      <c r="H594" s="466"/>
      <c r="I594" s="423"/>
    </row>
    <row r="595" spans="7:9">
      <c r="G595" s="465"/>
      <c r="H595" s="466"/>
      <c r="I595" s="423"/>
    </row>
    <row r="596" spans="7:9">
      <c r="G596" s="465"/>
      <c r="H596" s="466"/>
      <c r="I596" s="423"/>
    </row>
    <row r="597" spans="7:9">
      <c r="G597" s="465"/>
      <c r="H597" s="466"/>
      <c r="I597" s="423"/>
    </row>
    <row r="598" spans="7:9">
      <c r="G598" s="465"/>
      <c r="H598" s="466"/>
      <c r="I598" s="423"/>
    </row>
    <row r="599" spans="7:9">
      <c r="G599" s="465"/>
      <c r="H599" s="466"/>
      <c r="I599" s="423"/>
    </row>
    <row r="600" spans="7:9">
      <c r="G600" s="465"/>
      <c r="H600" s="466"/>
      <c r="I600" s="423"/>
    </row>
    <row r="601" spans="7:9">
      <c r="G601" s="465"/>
      <c r="H601" s="466"/>
      <c r="I601" s="423"/>
    </row>
    <row r="602" spans="7:9">
      <c r="G602" s="465"/>
      <c r="H602" s="466"/>
      <c r="I602" s="423"/>
    </row>
    <row r="603" spans="7:9">
      <c r="G603" s="465"/>
      <c r="H603" s="466"/>
      <c r="I603" s="423"/>
    </row>
    <row r="604" spans="7:9">
      <c r="G604" s="465"/>
      <c r="H604" s="466"/>
      <c r="I604" s="423"/>
    </row>
    <row r="605" spans="7:9">
      <c r="G605" s="465"/>
      <c r="H605" s="466"/>
      <c r="I605" s="423"/>
    </row>
    <row r="606" spans="7:9">
      <c r="G606" s="465"/>
      <c r="H606" s="466"/>
      <c r="I606" s="423"/>
    </row>
    <row r="607" spans="7:9">
      <c r="G607" s="465"/>
      <c r="H607" s="466"/>
      <c r="I607" s="423"/>
    </row>
    <row r="608" spans="7:9">
      <c r="G608" s="465"/>
      <c r="H608" s="466"/>
      <c r="I608" s="423"/>
    </row>
    <row r="609" spans="7:9">
      <c r="G609" s="465"/>
      <c r="H609" s="466"/>
      <c r="I609" s="423"/>
    </row>
    <row r="610" spans="7:9">
      <c r="G610" s="465"/>
      <c r="H610" s="466"/>
      <c r="I610" s="423"/>
    </row>
    <row r="611" spans="7:9">
      <c r="G611" s="465"/>
      <c r="H611" s="466"/>
      <c r="I611" s="423"/>
    </row>
    <row r="612" spans="7:9">
      <c r="G612" s="465"/>
      <c r="H612" s="466"/>
      <c r="I612" s="423"/>
    </row>
    <row r="613" spans="7:9">
      <c r="G613" s="465"/>
      <c r="H613" s="466"/>
      <c r="I613" s="423"/>
    </row>
    <row r="614" spans="7:9">
      <c r="G614" s="465"/>
      <c r="H614" s="466"/>
      <c r="I614" s="423"/>
    </row>
    <row r="615" spans="7:9">
      <c r="G615" s="465"/>
      <c r="H615" s="466"/>
      <c r="I615" s="423"/>
    </row>
    <row r="616" spans="7:9">
      <c r="G616" s="465"/>
      <c r="H616" s="466"/>
      <c r="I616" s="423"/>
    </row>
    <row r="617" spans="7:9">
      <c r="G617" s="465"/>
      <c r="H617" s="466"/>
      <c r="I617" s="423"/>
    </row>
    <row r="618" spans="7:9">
      <c r="G618" s="465"/>
      <c r="H618" s="466"/>
      <c r="I618" s="423"/>
    </row>
    <row r="619" spans="7:9">
      <c r="G619" s="465"/>
      <c r="H619" s="466"/>
      <c r="I619" s="423"/>
    </row>
    <row r="620" spans="7:9">
      <c r="G620" s="465"/>
      <c r="H620" s="466"/>
      <c r="I620" s="423"/>
    </row>
    <row r="621" spans="7:9">
      <c r="G621" s="465"/>
      <c r="H621" s="466"/>
      <c r="I621" s="423"/>
    </row>
    <row r="622" spans="7:9">
      <c r="G622" s="465"/>
      <c r="H622" s="466"/>
      <c r="I622" s="423"/>
    </row>
    <row r="623" spans="7:9">
      <c r="G623" s="465"/>
      <c r="H623" s="466"/>
      <c r="I623" s="423"/>
    </row>
    <row r="624" spans="7:9">
      <c r="G624" s="465"/>
      <c r="H624" s="466"/>
      <c r="I624" s="423"/>
    </row>
    <row r="625" spans="7:9">
      <c r="G625" s="465"/>
      <c r="H625" s="466"/>
      <c r="I625" s="423"/>
    </row>
    <row r="626" spans="7:9">
      <c r="G626" s="465"/>
      <c r="H626" s="466"/>
      <c r="I626" s="423"/>
    </row>
    <row r="627" spans="7:9">
      <c r="G627" s="465"/>
      <c r="H627" s="466"/>
      <c r="I627" s="423"/>
    </row>
    <row r="628" spans="7:9">
      <c r="G628" s="465"/>
      <c r="H628" s="466"/>
      <c r="I628" s="423"/>
    </row>
    <row r="629" spans="7:9">
      <c r="G629" s="465"/>
      <c r="H629" s="466"/>
      <c r="I629" s="423"/>
    </row>
    <row r="630" spans="7:9">
      <c r="G630" s="465"/>
      <c r="H630" s="466"/>
      <c r="I630" s="423"/>
    </row>
    <row r="631" spans="7:9">
      <c r="G631" s="465"/>
      <c r="H631" s="466"/>
      <c r="I631" s="423"/>
    </row>
    <row r="632" spans="7:9">
      <c r="G632" s="465"/>
      <c r="H632" s="466"/>
      <c r="I632" s="423"/>
    </row>
    <row r="633" spans="7:9">
      <c r="G633" s="465"/>
      <c r="H633" s="466"/>
      <c r="I633" s="423"/>
    </row>
    <row r="634" spans="7:9">
      <c r="G634" s="465"/>
      <c r="H634" s="466"/>
      <c r="I634" s="423"/>
    </row>
    <row r="635" spans="7:9">
      <c r="G635" s="465"/>
      <c r="H635" s="466"/>
      <c r="I635" s="423"/>
    </row>
    <row r="636" spans="7:9">
      <c r="G636" s="465"/>
      <c r="H636" s="466"/>
      <c r="I636" s="423"/>
    </row>
    <row r="637" spans="7:9">
      <c r="G637" s="465"/>
      <c r="H637" s="466"/>
      <c r="I637" s="423"/>
    </row>
    <row r="638" spans="7:9">
      <c r="G638" s="465"/>
      <c r="H638" s="466"/>
      <c r="I638" s="423"/>
    </row>
    <row r="639" spans="7:9">
      <c r="G639" s="465"/>
      <c r="H639" s="466"/>
      <c r="I639" s="423"/>
    </row>
    <row r="640" spans="7:9">
      <c r="G640" s="465"/>
      <c r="H640" s="466"/>
      <c r="I640" s="423"/>
    </row>
    <row r="641" spans="7:9">
      <c r="G641" s="465"/>
      <c r="H641" s="466"/>
      <c r="I641" s="423"/>
    </row>
    <row r="642" spans="7:9">
      <c r="G642" s="465"/>
      <c r="H642" s="466"/>
      <c r="I642" s="423"/>
    </row>
    <row r="643" spans="7:9">
      <c r="G643" s="465"/>
      <c r="H643" s="466"/>
      <c r="I643" s="423"/>
    </row>
    <row r="644" spans="7:9">
      <c r="G644" s="465"/>
      <c r="H644" s="466"/>
      <c r="I644" s="423"/>
    </row>
    <row r="645" spans="7:9">
      <c r="G645" s="465"/>
      <c r="H645" s="466"/>
      <c r="I645" s="423"/>
    </row>
    <row r="646" spans="7:9">
      <c r="G646" s="465"/>
      <c r="H646" s="466"/>
      <c r="I646" s="423"/>
    </row>
    <row r="647" spans="7:9">
      <c r="G647" s="465"/>
      <c r="H647" s="466"/>
      <c r="I647" s="423"/>
    </row>
    <row r="648" spans="7:9">
      <c r="G648" s="465"/>
      <c r="H648" s="466"/>
      <c r="I648" s="423"/>
    </row>
    <row r="649" spans="7:9">
      <c r="G649" s="465"/>
      <c r="H649" s="466"/>
      <c r="I649" s="423"/>
    </row>
    <row r="650" spans="7:9">
      <c r="G650" s="465"/>
      <c r="H650" s="466"/>
      <c r="I650" s="423"/>
    </row>
    <row r="651" spans="7:9">
      <c r="G651" s="465"/>
      <c r="H651" s="466"/>
      <c r="I651" s="423"/>
    </row>
    <row r="652" spans="7:9">
      <c r="G652" s="465"/>
      <c r="H652" s="466"/>
      <c r="I652" s="423"/>
    </row>
    <row r="653" spans="7:9">
      <c r="G653" s="465"/>
      <c r="H653" s="466"/>
      <c r="I653" s="423"/>
    </row>
    <row r="654" spans="7:9">
      <c r="G654" s="465"/>
      <c r="H654" s="466"/>
      <c r="I654" s="423"/>
    </row>
    <row r="655" spans="7:9">
      <c r="G655" s="465"/>
      <c r="H655" s="466"/>
      <c r="I655" s="423"/>
    </row>
    <row r="656" spans="7:9">
      <c r="G656" s="465"/>
      <c r="H656" s="466"/>
      <c r="I656" s="423"/>
    </row>
    <row r="657" spans="7:9">
      <c r="G657" s="465"/>
      <c r="H657" s="466"/>
      <c r="I657" s="423"/>
    </row>
    <row r="658" spans="7:9">
      <c r="G658" s="465"/>
      <c r="H658" s="466"/>
      <c r="I658" s="423"/>
    </row>
    <row r="659" spans="7:9">
      <c r="G659" s="465"/>
      <c r="H659" s="466"/>
      <c r="I659" s="423"/>
    </row>
    <row r="660" spans="7:9">
      <c r="G660" s="465"/>
      <c r="H660" s="466"/>
      <c r="I660" s="423"/>
    </row>
    <row r="661" spans="7:9">
      <c r="G661" s="465"/>
      <c r="H661" s="466"/>
      <c r="I661" s="423"/>
    </row>
    <row r="662" spans="7:9">
      <c r="G662" s="465"/>
      <c r="H662" s="466"/>
      <c r="I662" s="423"/>
    </row>
    <row r="663" spans="7:9">
      <c r="G663" s="465"/>
      <c r="H663" s="466"/>
      <c r="I663" s="423"/>
    </row>
    <row r="664" spans="7:9">
      <c r="G664" s="465"/>
      <c r="H664" s="466"/>
      <c r="I664" s="423"/>
    </row>
    <row r="665" spans="7:9">
      <c r="G665" s="465"/>
      <c r="H665" s="466"/>
      <c r="I665" s="423"/>
    </row>
    <row r="666" spans="7:9">
      <c r="G666" s="465"/>
      <c r="H666" s="466"/>
      <c r="I666" s="423"/>
    </row>
    <row r="667" spans="7:9">
      <c r="G667" s="465"/>
      <c r="H667" s="466"/>
      <c r="I667" s="423"/>
    </row>
    <row r="668" spans="7:9">
      <c r="G668" s="465"/>
      <c r="H668" s="466"/>
      <c r="I668" s="423"/>
    </row>
    <row r="669" spans="7:9">
      <c r="G669" s="465"/>
      <c r="H669" s="466"/>
      <c r="I669" s="423"/>
    </row>
    <row r="670" spans="7:9">
      <c r="G670" s="465"/>
      <c r="H670" s="466"/>
      <c r="I670" s="423"/>
    </row>
    <row r="671" spans="7:9">
      <c r="G671" s="465"/>
      <c r="H671" s="466"/>
      <c r="I671" s="423"/>
    </row>
    <row r="672" spans="7:9">
      <c r="G672" s="465"/>
      <c r="H672" s="466"/>
      <c r="I672" s="423"/>
    </row>
    <row r="673" spans="7:9">
      <c r="G673" s="465"/>
      <c r="H673" s="466"/>
      <c r="I673" s="423"/>
    </row>
    <row r="674" spans="7:9">
      <c r="G674" s="465"/>
      <c r="H674" s="466"/>
      <c r="I674" s="423"/>
    </row>
    <row r="675" spans="7:9">
      <c r="G675" s="465"/>
      <c r="H675" s="466"/>
      <c r="I675" s="423"/>
    </row>
    <row r="676" spans="7:9">
      <c r="G676" s="465"/>
      <c r="H676" s="466"/>
      <c r="I676" s="423"/>
    </row>
    <row r="677" spans="7:9">
      <c r="G677" s="465"/>
      <c r="H677" s="466"/>
      <c r="I677" s="423"/>
    </row>
    <row r="678" spans="7:9">
      <c r="G678" s="465"/>
      <c r="H678" s="466"/>
      <c r="I678" s="423"/>
    </row>
    <row r="679" spans="7:9">
      <c r="G679" s="465"/>
      <c r="H679" s="466"/>
      <c r="I679" s="423"/>
    </row>
    <row r="680" spans="7:9">
      <c r="G680" s="465"/>
      <c r="H680" s="466"/>
      <c r="I680" s="423"/>
    </row>
    <row r="681" spans="7:9">
      <c r="G681" s="465"/>
      <c r="H681" s="466"/>
      <c r="I681" s="423"/>
    </row>
    <row r="682" spans="7:9">
      <c r="G682" s="465"/>
      <c r="H682" s="466"/>
      <c r="I682" s="423"/>
    </row>
    <row r="683" spans="7:9">
      <c r="G683" s="465"/>
      <c r="H683" s="466"/>
      <c r="I683" s="423"/>
    </row>
    <row r="684" spans="7:9">
      <c r="G684" s="465"/>
      <c r="H684" s="466"/>
      <c r="I684" s="423"/>
    </row>
    <row r="685" spans="7:9">
      <c r="G685" s="465"/>
      <c r="H685" s="466"/>
      <c r="I685" s="423"/>
    </row>
    <row r="686" spans="7:9">
      <c r="G686" s="465"/>
      <c r="H686" s="466"/>
      <c r="I686" s="423"/>
    </row>
    <row r="687" spans="7:9">
      <c r="G687" s="465"/>
      <c r="H687" s="466"/>
      <c r="I687" s="423"/>
    </row>
    <row r="688" spans="7:9">
      <c r="G688" s="465"/>
      <c r="H688" s="466"/>
      <c r="I688" s="423"/>
    </row>
    <row r="689" spans="7:9">
      <c r="G689" s="465"/>
      <c r="H689" s="466"/>
      <c r="I689" s="423"/>
    </row>
    <row r="690" spans="7:9">
      <c r="G690" s="465"/>
      <c r="H690" s="466"/>
      <c r="I690" s="423"/>
    </row>
    <row r="691" spans="7:9">
      <c r="G691" s="465"/>
      <c r="H691" s="466"/>
      <c r="I691" s="423"/>
    </row>
    <row r="692" spans="7:9">
      <c r="G692" s="465"/>
      <c r="H692" s="466"/>
      <c r="I692" s="423"/>
    </row>
    <row r="693" spans="7:9">
      <c r="G693" s="465"/>
      <c r="H693" s="466"/>
      <c r="I693" s="423"/>
    </row>
    <row r="694" spans="7:9">
      <c r="G694" s="465"/>
      <c r="H694" s="466"/>
      <c r="I694" s="423"/>
    </row>
    <row r="695" spans="7:9">
      <c r="G695" s="465"/>
      <c r="H695" s="466"/>
      <c r="I695" s="423"/>
    </row>
    <row r="696" spans="7:9">
      <c r="G696" s="465"/>
      <c r="H696" s="466"/>
      <c r="I696" s="423"/>
    </row>
    <row r="697" spans="7:9">
      <c r="G697" s="465"/>
      <c r="H697" s="466"/>
      <c r="I697" s="423"/>
    </row>
    <row r="698" spans="7:9">
      <c r="G698" s="465"/>
      <c r="H698" s="466"/>
      <c r="I698" s="423"/>
    </row>
    <row r="699" spans="7:9">
      <c r="G699" s="465"/>
      <c r="H699" s="466"/>
      <c r="I699" s="423"/>
    </row>
    <row r="700" spans="7:9">
      <c r="G700" s="465"/>
      <c r="H700" s="466"/>
      <c r="I700" s="423"/>
    </row>
    <row r="701" spans="7:9">
      <c r="G701" s="465"/>
      <c r="H701" s="466"/>
      <c r="I701" s="423"/>
    </row>
    <row r="702" spans="7:9">
      <c r="G702" s="465"/>
      <c r="H702" s="466"/>
      <c r="I702" s="423"/>
    </row>
    <row r="703" spans="7:9">
      <c r="G703" s="465"/>
      <c r="H703" s="466"/>
      <c r="I703" s="423"/>
    </row>
    <row r="704" spans="7:9">
      <c r="G704" s="465"/>
      <c r="H704" s="466"/>
      <c r="I704" s="423"/>
    </row>
    <row r="705" spans="7:9">
      <c r="G705" s="465"/>
      <c r="H705" s="466"/>
      <c r="I705" s="423"/>
    </row>
    <row r="706" spans="7:9">
      <c r="G706" s="465"/>
      <c r="H706" s="466"/>
      <c r="I706" s="423"/>
    </row>
    <row r="707" spans="7:9">
      <c r="G707" s="465"/>
      <c r="H707" s="466"/>
      <c r="I707" s="423"/>
    </row>
    <row r="708" spans="7:9">
      <c r="G708" s="465"/>
      <c r="H708" s="466"/>
      <c r="I708" s="423"/>
    </row>
    <row r="709" spans="7:9">
      <c r="G709" s="465"/>
      <c r="H709" s="466"/>
      <c r="I709" s="423"/>
    </row>
    <row r="710" spans="7:9">
      <c r="G710" s="465"/>
      <c r="H710" s="466"/>
      <c r="I710" s="423"/>
    </row>
    <row r="711" spans="7:9">
      <c r="G711" s="465"/>
      <c r="H711" s="466"/>
      <c r="I711" s="423"/>
    </row>
    <row r="712" spans="7:9">
      <c r="G712" s="465"/>
      <c r="H712" s="466"/>
      <c r="I712" s="423"/>
    </row>
    <row r="713" spans="7:9">
      <c r="G713" s="465"/>
      <c r="H713" s="466"/>
      <c r="I713" s="423"/>
    </row>
    <row r="714" spans="7:9">
      <c r="G714" s="465"/>
      <c r="H714" s="466"/>
      <c r="I714" s="423"/>
    </row>
    <row r="715" spans="7:9">
      <c r="G715" s="465"/>
      <c r="H715" s="466"/>
      <c r="I715" s="423"/>
    </row>
    <row r="716" spans="7:9">
      <c r="G716" s="465"/>
      <c r="H716" s="466"/>
      <c r="I716" s="423"/>
    </row>
    <row r="717" spans="7:9">
      <c r="G717" s="465"/>
      <c r="H717" s="466"/>
      <c r="I717" s="423"/>
    </row>
    <row r="718" spans="7:9">
      <c r="G718" s="465"/>
      <c r="H718" s="466"/>
      <c r="I718" s="423"/>
    </row>
    <row r="719" spans="7:9">
      <c r="G719" s="465"/>
      <c r="H719" s="466"/>
      <c r="I719" s="423"/>
    </row>
    <row r="720" spans="7:9">
      <c r="G720" s="465"/>
      <c r="H720" s="466"/>
      <c r="I720" s="423"/>
    </row>
    <row r="721" spans="7:9">
      <c r="G721" s="465"/>
      <c r="H721" s="466"/>
      <c r="I721" s="423"/>
    </row>
    <row r="722" spans="7:9">
      <c r="G722" s="465"/>
      <c r="H722" s="466"/>
      <c r="I722" s="423"/>
    </row>
    <row r="723" spans="7:9">
      <c r="G723" s="465"/>
      <c r="H723" s="466"/>
      <c r="I723" s="423"/>
    </row>
    <row r="724" spans="7:9">
      <c r="G724" s="465"/>
      <c r="H724" s="466"/>
      <c r="I724" s="423"/>
    </row>
    <row r="725" spans="7:9">
      <c r="G725" s="465"/>
      <c r="H725" s="466"/>
      <c r="I725" s="423"/>
    </row>
    <row r="726" spans="7:9">
      <c r="G726" s="465"/>
      <c r="H726" s="466"/>
      <c r="I726" s="423"/>
    </row>
    <row r="727" spans="7:9">
      <c r="G727" s="465"/>
      <c r="H727" s="466"/>
      <c r="I727" s="423"/>
    </row>
    <row r="728" spans="7:9">
      <c r="G728" s="465"/>
      <c r="H728" s="466"/>
      <c r="I728" s="423"/>
    </row>
    <row r="729" spans="7:9">
      <c r="G729" s="465"/>
      <c r="H729" s="466"/>
      <c r="I729" s="423"/>
    </row>
    <row r="730" spans="7:9">
      <c r="G730" s="465"/>
      <c r="H730" s="466"/>
      <c r="I730" s="423"/>
    </row>
    <row r="731" spans="7:9">
      <c r="G731" s="465"/>
      <c r="H731" s="466"/>
      <c r="I731" s="423"/>
    </row>
    <row r="732" spans="7:9">
      <c r="G732" s="465"/>
      <c r="H732" s="466"/>
      <c r="I732" s="423"/>
    </row>
    <row r="733" spans="7:9">
      <c r="G733" s="465"/>
      <c r="H733" s="466"/>
      <c r="I733" s="423"/>
    </row>
    <row r="734" spans="7:9">
      <c r="G734" s="465"/>
      <c r="H734" s="466"/>
      <c r="I734" s="423"/>
    </row>
    <row r="735" spans="7:9">
      <c r="G735" s="465"/>
      <c r="H735" s="466"/>
      <c r="I735" s="423"/>
    </row>
    <row r="736" spans="7:9">
      <c r="G736" s="465"/>
      <c r="H736" s="466"/>
      <c r="I736" s="423"/>
    </row>
    <row r="737" spans="7:9">
      <c r="G737" s="465"/>
      <c r="H737" s="466"/>
      <c r="I737" s="423"/>
    </row>
    <row r="738" spans="7:9">
      <c r="G738" s="465"/>
      <c r="H738" s="466"/>
      <c r="I738" s="423"/>
    </row>
    <row r="739" spans="7:9">
      <c r="G739" s="465"/>
      <c r="H739" s="466"/>
      <c r="I739" s="423"/>
    </row>
    <row r="740" spans="7:9">
      <c r="G740" s="465"/>
      <c r="H740" s="466"/>
      <c r="I740" s="423"/>
    </row>
    <row r="741" spans="7:9">
      <c r="G741" s="465"/>
      <c r="H741" s="466"/>
      <c r="I741" s="423"/>
    </row>
    <row r="742" spans="7:9">
      <c r="G742" s="465"/>
      <c r="H742" s="466"/>
      <c r="I742" s="423"/>
    </row>
    <row r="743" spans="7:9">
      <c r="G743" s="465"/>
      <c r="H743" s="466"/>
      <c r="I743" s="423"/>
    </row>
    <row r="744" spans="7:9">
      <c r="G744" s="465"/>
      <c r="H744" s="466"/>
      <c r="I744" s="423"/>
    </row>
    <row r="745" spans="7:9">
      <c r="G745" s="465"/>
      <c r="H745" s="466"/>
      <c r="I745" s="423"/>
    </row>
    <row r="746" spans="7:9">
      <c r="G746" s="465"/>
      <c r="H746" s="466"/>
      <c r="I746" s="423"/>
    </row>
    <row r="747" spans="7:9">
      <c r="G747" s="465"/>
      <c r="H747" s="466"/>
      <c r="I747" s="423"/>
    </row>
    <row r="748" spans="7:9">
      <c r="G748" s="465"/>
      <c r="H748" s="466"/>
      <c r="I748" s="423"/>
    </row>
    <row r="749" spans="7:9">
      <c r="G749" s="465"/>
      <c r="H749" s="466"/>
      <c r="I749" s="423"/>
    </row>
    <row r="750" spans="7:9">
      <c r="G750" s="465"/>
      <c r="H750" s="466"/>
      <c r="I750" s="423"/>
    </row>
    <row r="751" spans="7:9">
      <c r="G751" s="465"/>
      <c r="H751" s="466"/>
      <c r="I751" s="423"/>
    </row>
    <row r="752" spans="7:9">
      <c r="G752" s="465"/>
      <c r="H752" s="466"/>
      <c r="I752" s="423"/>
    </row>
    <row r="753" spans="7:9">
      <c r="G753" s="465"/>
      <c r="H753" s="466"/>
      <c r="I753" s="423"/>
    </row>
    <row r="754" spans="7:9">
      <c r="G754" s="465"/>
      <c r="H754" s="466"/>
      <c r="I754" s="423"/>
    </row>
    <row r="755" spans="7:9">
      <c r="G755" s="465"/>
      <c r="H755" s="466"/>
      <c r="I755" s="423"/>
    </row>
    <row r="756" spans="7:9">
      <c r="G756" s="465"/>
      <c r="H756" s="466"/>
      <c r="I756" s="423"/>
    </row>
    <row r="757" spans="7:9">
      <c r="G757" s="465"/>
      <c r="H757" s="466"/>
      <c r="I757" s="423"/>
    </row>
    <row r="758" spans="7:9">
      <c r="G758" s="465"/>
      <c r="H758" s="466"/>
      <c r="I758" s="423"/>
    </row>
    <row r="759" spans="7:9">
      <c r="G759" s="465"/>
      <c r="H759" s="466"/>
      <c r="I759" s="423"/>
    </row>
    <row r="760" spans="7:9">
      <c r="G760" s="465"/>
      <c r="H760" s="466"/>
      <c r="I760" s="423"/>
    </row>
    <row r="761" spans="7:9">
      <c r="G761" s="465"/>
      <c r="H761" s="466"/>
      <c r="I761" s="423"/>
    </row>
    <row r="762" spans="7:9">
      <c r="G762" s="465"/>
      <c r="H762" s="466"/>
      <c r="I762" s="423"/>
    </row>
    <row r="763" spans="7:9">
      <c r="G763" s="465"/>
      <c r="H763" s="466"/>
      <c r="I763" s="423"/>
    </row>
    <row r="764" spans="7:9">
      <c r="G764" s="465"/>
      <c r="H764" s="466"/>
      <c r="I764" s="423"/>
    </row>
    <row r="765" spans="7:9">
      <c r="G765" s="465"/>
      <c r="H765" s="466"/>
      <c r="I765" s="423"/>
    </row>
    <row r="766" spans="7:9">
      <c r="G766" s="465"/>
      <c r="H766" s="466"/>
      <c r="I766" s="423"/>
    </row>
    <row r="767" spans="7:9">
      <c r="G767" s="465"/>
      <c r="H767" s="466"/>
      <c r="I767" s="423"/>
    </row>
    <row r="768" spans="7:9">
      <c r="G768" s="465"/>
      <c r="H768" s="466"/>
      <c r="I768" s="423"/>
    </row>
    <row r="769" spans="7:9">
      <c r="G769" s="465"/>
      <c r="H769" s="466"/>
      <c r="I769" s="423"/>
    </row>
    <row r="770" spans="7:9">
      <c r="G770" s="465"/>
      <c r="H770" s="466"/>
      <c r="I770" s="423"/>
    </row>
    <row r="771" spans="7:9">
      <c r="G771" s="465"/>
      <c r="H771" s="466"/>
      <c r="I771" s="423"/>
    </row>
    <row r="772" spans="7:9">
      <c r="G772" s="465"/>
      <c r="H772" s="466"/>
      <c r="I772" s="423"/>
    </row>
    <row r="773" spans="7:9">
      <c r="G773" s="465"/>
      <c r="H773" s="466"/>
      <c r="I773" s="423"/>
    </row>
    <row r="774" spans="7:9">
      <c r="G774" s="465"/>
      <c r="H774" s="466"/>
      <c r="I774" s="423"/>
    </row>
    <row r="775" spans="7:9">
      <c r="G775" s="465"/>
      <c r="H775" s="466"/>
      <c r="I775" s="423"/>
    </row>
    <row r="776" spans="7:9">
      <c r="G776" s="465"/>
      <c r="H776" s="466"/>
      <c r="I776" s="423"/>
    </row>
    <row r="777" spans="7:9">
      <c r="G777" s="465"/>
      <c r="H777" s="466"/>
      <c r="I777" s="423"/>
    </row>
    <row r="778" spans="7:9">
      <c r="G778" s="465"/>
      <c r="H778" s="466"/>
      <c r="I778" s="423"/>
    </row>
    <row r="779" spans="7:9">
      <c r="G779" s="465"/>
      <c r="H779" s="466"/>
      <c r="I779" s="423"/>
    </row>
    <row r="780" spans="7:9">
      <c r="G780" s="465"/>
      <c r="H780" s="466"/>
      <c r="I780" s="423"/>
    </row>
    <row r="781" spans="7:9">
      <c r="G781" s="465"/>
      <c r="H781" s="466"/>
      <c r="I781" s="423"/>
    </row>
    <row r="782" spans="7:9">
      <c r="G782" s="465"/>
      <c r="H782" s="466"/>
      <c r="I782" s="423"/>
    </row>
    <row r="783" spans="7:9">
      <c r="G783" s="465"/>
      <c r="H783" s="466"/>
      <c r="I783" s="423"/>
    </row>
    <row r="784" spans="7:9">
      <c r="G784" s="465"/>
      <c r="H784" s="466"/>
      <c r="I784" s="423"/>
    </row>
    <row r="785" spans="7:9">
      <c r="G785" s="465"/>
      <c r="H785" s="466"/>
      <c r="I785" s="423"/>
    </row>
    <row r="786" spans="7:9">
      <c r="G786" s="465"/>
      <c r="H786" s="466"/>
      <c r="I786" s="423"/>
    </row>
    <row r="787" spans="7:9">
      <c r="G787" s="465"/>
      <c r="H787" s="466"/>
      <c r="I787" s="423"/>
    </row>
    <row r="788" spans="7:9">
      <c r="G788" s="465"/>
      <c r="H788" s="466"/>
      <c r="I788" s="423"/>
    </row>
    <row r="789" spans="7:9">
      <c r="G789" s="465"/>
      <c r="H789" s="466"/>
      <c r="I789" s="423"/>
    </row>
    <row r="790" spans="7:9">
      <c r="G790" s="465"/>
      <c r="H790" s="466"/>
      <c r="I790" s="423"/>
    </row>
    <row r="791" spans="7:9">
      <c r="G791" s="465"/>
      <c r="H791" s="466"/>
      <c r="I791" s="423"/>
    </row>
    <row r="792" spans="7:9">
      <c r="G792" s="465"/>
      <c r="H792" s="466"/>
      <c r="I792" s="423"/>
    </row>
    <row r="793" spans="7:9">
      <c r="G793" s="465"/>
      <c r="H793" s="466"/>
      <c r="I793" s="423"/>
    </row>
    <row r="794" spans="7:9">
      <c r="G794" s="465"/>
      <c r="H794" s="466"/>
      <c r="I794" s="423"/>
    </row>
    <row r="795" spans="7:9">
      <c r="G795" s="465"/>
      <c r="H795" s="466"/>
      <c r="I795" s="423"/>
    </row>
    <row r="796" spans="7:9">
      <c r="G796" s="465"/>
      <c r="H796" s="466"/>
      <c r="I796" s="423"/>
    </row>
    <row r="797" spans="7:9">
      <c r="G797" s="465"/>
      <c r="H797" s="466"/>
      <c r="I797" s="423"/>
    </row>
    <row r="798" spans="7:9">
      <c r="G798" s="465"/>
      <c r="H798" s="466"/>
      <c r="I798" s="423"/>
    </row>
    <row r="799" spans="7:9">
      <c r="G799" s="465"/>
      <c r="H799" s="466"/>
      <c r="I799" s="423"/>
    </row>
    <row r="800" spans="7:9">
      <c r="G800" s="465"/>
      <c r="H800" s="466"/>
      <c r="I800" s="423"/>
    </row>
    <row r="801" spans="7:9">
      <c r="G801" s="465"/>
      <c r="H801" s="466"/>
      <c r="I801" s="423"/>
    </row>
    <row r="802" spans="7:9">
      <c r="G802" s="465"/>
      <c r="H802" s="466"/>
      <c r="I802" s="423"/>
    </row>
    <row r="803" spans="7:9">
      <c r="G803" s="465"/>
      <c r="H803" s="466"/>
      <c r="I803" s="423"/>
    </row>
    <row r="804" spans="7:9">
      <c r="G804" s="465"/>
      <c r="H804" s="466"/>
      <c r="I804" s="423"/>
    </row>
    <row r="805" spans="7:9">
      <c r="G805" s="465"/>
      <c r="H805" s="466"/>
      <c r="I805" s="423"/>
    </row>
    <row r="806" spans="7:9">
      <c r="G806" s="465"/>
      <c r="H806" s="466"/>
      <c r="I806" s="423"/>
    </row>
    <row r="807" spans="7:9">
      <c r="G807" s="465"/>
      <c r="H807" s="466"/>
      <c r="I807" s="423"/>
    </row>
    <row r="808" spans="7:9">
      <c r="G808" s="465"/>
      <c r="H808" s="466"/>
      <c r="I808" s="423"/>
    </row>
    <row r="809" spans="7:9">
      <c r="G809" s="465"/>
      <c r="H809" s="466"/>
      <c r="I809" s="423"/>
    </row>
    <row r="810" spans="7:9">
      <c r="G810" s="465"/>
      <c r="H810" s="466"/>
      <c r="I810" s="423"/>
    </row>
    <row r="811" spans="7:9">
      <c r="G811" s="465"/>
      <c r="H811" s="466"/>
      <c r="I811" s="423"/>
    </row>
    <row r="812" spans="7:9">
      <c r="G812" s="465"/>
      <c r="H812" s="466"/>
      <c r="I812" s="423"/>
    </row>
    <row r="813" spans="7:9">
      <c r="G813" s="465"/>
      <c r="H813" s="466"/>
      <c r="I813" s="423"/>
    </row>
    <row r="814" spans="7:9">
      <c r="G814" s="465"/>
      <c r="H814" s="466"/>
      <c r="I814" s="423"/>
    </row>
    <row r="815" spans="7:9">
      <c r="G815" s="465"/>
      <c r="H815" s="466"/>
      <c r="I815" s="423"/>
    </row>
    <row r="816" spans="7:9">
      <c r="G816" s="465"/>
      <c r="H816" s="466"/>
      <c r="I816" s="423"/>
    </row>
    <row r="817" spans="7:9">
      <c r="G817" s="465"/>
      <c r="H817" s="466"/>
      <c r="I817" s="423"/>
    </row>
    <row r="818" spans="7:9">
      <c r="G818" s="465"/>
      <c r="H818" s="466"/>
      <c r="I818" s="423"/>
    </row>
    <row r="819" spans="7:9">
      <c r="G819" s="465"/>
      <c r="H819" s="466"/>
      <c r="I819" s="423"/>
    </row>
    <row r="820" spans="7:9">
      <c r="G820" s="465"/>
      <c r="H820" s="466"/>
      <c r="I820" s="423"/>
    </row>
    <row r="821" spans="7:9">
      <c r="G821" s="465"/>
      <c r="H821" s="466"/>
      <c r="I821" s="423"/>
    </row>
    <row r="822" spans="7:9">
      <c r="G822" s="465"/>
      <c r="H822" s="466"/>
      <c r="I822" s="423"/>
    </row>
    <row r="823" spans="7:9">
      <c r="G823" s="465"/>
      <c r="H823" s="466"/>
      <c r="I823" s="423"/>
    </row>
    <row r="824" spans="7:9">
      <c r="G824" s="465"/>
      <c r="H824" s="466"/>
      <c r="I824" s="423"/>
    </row>
    <row r="825" spans="7:9">
      <c r="G825" s="465"/>
      <c r="H825" s="466"/>
      <c r="I825" s="423"/>
    </row>
    <row r="826" spans="7:9">
      <c r="G826" s="465"/>
      <c r="H826" s="466"/>
      <c r="I826" s="423"/>
    </row>
    <row r="827" spans="7:9">
      <c r="G827" s="465"/>
      <c r="H827" s="466"/>
      <c r="I827" s="423"/>
    </row>
    <row r="828" spans="7:9">
      <c r="G828" s="465"/>
      <c r="H828" s="466"/>
      <c r="I828" s="423"/>
    </row>
    <row r="829" spans="7:9">
      <c r="G829" s="465"/>
      <c r="H829" s="466"/>
      <c r="I829" s="423"/>
    </row>
    <row r="830" spans="7:9">
      <c r="G830" s="465"/>
      <c r="H830" s="466"/>
      <c r="I830" s="423"/>
    </row>
    <row r="831" spans="7:9">
      <c r="G831" s="465"/>
      <c r="H831" s="466"/>
      <c r="I831" s="423"/>
    </row>
    <row r="832" spans="7:9">
      <c r="G832" s="465"/>
      <c r="H832" s="466"/>
      <c r="I832" s="423"/>
    </row>
    <row r="833" spans="7:9">
      <c r="G833" s="465"/>
      <c r="H833" s="466"/>
      <c r="I833" s="423"/>
    </row>
    <row r="834" spans="7:9">
      <c r="G834" s="465"/>
      <c r="H834" s="466"/>
      <c r="I834" s="423"/>
    </row>
    <row r="835" spans="7:9">
      <c r="G835" s="465"/>
      <c r="H835" s="466"/>
      <c r="I835" s="423"/>
    </row>
    <row r="836" spans="7:9">
      <c r="G836" s="465"/>
      <c r="H836" s="466"/>
      <c r="I836" s="423"/>
    </row>
    <row r="837" spans="7:9">
      <c r="G837" s="465"/>
      <c r="H837" s="466"/>
      <c r="I837" s="423"/>
    </row>
    <row r="838" spans="7:9">
      <c r="G838" s="465"/>
      <c r="H838" s="466"/>
      <c r="I838" s="423"/>
    </row>
    <row r="839" spans="7:9">
      <c r="G839" s="465"/>
      <c r="H839" s="466"/>
      <c r="I839" s="423"/>
    </row>
    <row r="840" spans="7:9">
      <c r="G840" s="465"/>
      <c r="H840" s="466"/>
      <c r="I840" s="423"/>
    </row>
    <row r="841" spans="7:9">
      <c r="G841" s="465"/>
      <c r="H841" s="466"/>
      <c r="I841" s="423"/>
    </row>
    <row r="842" spans="7:9">
      <c r="G842" s="465"/>
      <c r="H842" s="466"/>
      <c r="I842" s="423"/>
    </row>
    <row r="843" spans="7:9">
      <c r="G843" s="465"/>
      <c r="H843" s="466"/>
      <c r="I843" s="423"/>
    </row>
    <row r="844" spans="7:9">
      <c r="G844" s="465"/>
      <c r="H844" s="466"/>
      <c r="I844" s="423"/>
    </row>
    <row r="845" spans="7:9">
      <c r="G845" s="465"/>
      <c r="H845" s="466"/>
      <c r="I845" s="423"/>
    </row>
    <row r="846" spans="7:9">
      <c r="G846" s="465"/>
      <c r="H846" s="466"/>
      <c r="I846" s="423"/>
    </row>
    <row r="847" spans="7:9">
      <c r="G847" s="465"/>
      <c r="H847" s="466"/>
      <c r="I847" s="423"/>
    </row>
    <row r="848" spans="7:9">
      <c r="G848" s="465"/>
      <c r="H848" s="466"/>
      <c r="I848" s="423"/>
    </row>
    <row r="849" spans="7:9">
      <c r="G849" s="465"/>
      <c r="H849" s="466"/>
      <c r="I849" s="423"/>
    </row>
    <row r="850" spans="7:9">
      <c r="G850" s="465"/>
      <c r="H850" s="466"/>
      <c r="I850" s="423"/>
    </row>
    <row r="851" spans="7:9">
      <c r="G851" s="465"/>
      <c r="H851" s="466"/>
      <c r="I851" s="423"/>
    </row>
    <row r="852" spans="7:9">
      <c r="G852" s="465"/>
      <c r="H852" s="466"/>
      <c r="I852" s="423"/>
    </row>
    <row r="853" spans="7:9">
      <c r="G853" s="465"/>
      <c r="H853" s="466"/>
      <c r="I853" s="423"/>
    </row>
    <row r="854" spans="7:9">
      <c r="G854" s="465"/>
      <c r="H854" s="466"/>
      <c r="I854" s="423"/>
    </row>
    <row r="855" spans="7:9">
      <c r="G855" s="465"/>
      <c r="H855" s="466"/>
      <c r="I855" s="423"/>
    </row>
    <row r="856" spans="7:9">
      <c r="G856" s="465"/>
      <c r="H856" s="466"/>
      <c r="I856" s="423"/>
    </row>
    <row r="857" spans="7:9">
      <c r="G857" s="465"/>
      <c r="H857" s="466"/>
      <c r="I857" s="423"/>
    </row>
    <row r="858" spans="7:9">
      <c r="G858" s="465"/>
      <c r="H858" s="466"/>
      <c r="I858" s="423"/>
    </row>
    <row r="859" spans="7:9">
      <c r="G859" s="465"/>
      <c r="H859" s="466"/>
      <c r="I859" s="423"/>
    </row>
    <row r="860" spans="7:9">
      <c r="G860" s="465"/>
      <c r="H860" s="466"/>
      <c r="I860" s="423"/>
    </row>
    <row r="861" spans="7:9">
      <c r="G861" s="465"/>
      <c r="H861" s="466"/>
      <c r="I861" s="423"/>
    </row>
    <row r="862" spans="7:9">
      <c r="G862" s="465"/>
      <c r="H862" s="466"/>
      <c r="I862" s="423"/>
    </row>
    <row r="863" spans="7:9">
      <c r="G863" s="465"/>
      <c r="H863" s="466"/>
      <c r="I863" s="423"/>
    </row>
    <row r="864" spans="7:9">
      <c r="G864" s="465"/>
      <c r="H864" s="466"/>
      <c r="I864" s="423"/>
    </row>
    <row r="865" spans="7:9">
      <c r="G865" s="465"/>
      <c r="H865" s="466"/>
      <c r="I865" s="423"/>
    </row>
    <row r="866" spans="7:9">
      <c r="G866" s="465"/>
      <c r="H866" s="466"/>
      <c r="I866" s="423"/>
    </row>
    <row r="867" spans="7:9">
      <c r="G867" s="465"/>
      <c r="H867" s="466"/>
      <c r="I867" s="423"/>
    </row>
    <row r="868" spans="7:9">
      <c r="G868" s="465"/>
      <c r="H868" s="466"/>
      <c r="I868" s="423"/>
    </row>
    <row r="869" spans="7:9">
      <c r="G869" s="465"/>
      <c r="H869" s="466"/>
      <c r="I869" s="423"/>
    </row>
    <row r="870" spans="7:9">
      <c r="G870" s="465"/>
      <c r="H870" s="466"/>
      <c r="I870" s="423"/>
    </row>
    <row r="871" spans="7:9">
      <c r="G871" s="465"/>
      <c r="H871" s="466"/>
      <c r="I871" s="423"/>
    </row>
    <row r="872" spans="7:9">
      <c r="G872" s="465"/>
      <c r="H872" s="466"/>
      <c r="I872" s="423"/>
    </row>
    <row r="873" spans="7:9">
      <c r="G873" s="465"/>
      <c r="H873" s="466"/>
      <c r="I873" s="423"/>
    </row>
    <row r="874" spans="7:9">
      <c r="G874" s="465"/>
      <c r="H874" s="466"/>
      <c r="I874" s="423"/>
    </row>
    <row r="875" spans="7:9">
      <c r="G875" s="465"/>
      <c r="H875" s="466"/>
      <c r="I875" s="423"/>
    </row>
    <row r="876" spans="7:9">
      <c r="G876" s="465"/>
      <c r="H876" s="466"/>
      <c r="I876" s="423"/>
    </row>
    <row r="877" spans="7:9">
      <c r="G877" s="465"/>
      <c r="H877" s="466"/>
      <c r="I877" s="423"/>
    </row>
    <row r="878" spans="7:9">
      <c r="G878" s="465"/>
      <c r="H878" s="466"/>
      <c r="I878" s="423"/>
    </row>
    <row r="879" spans="7:9">
      <c r="G879" s="465"/>
      <c r="H879" s="466"/>
      <c r="I879" s="423"/>
    </row>
    <row r="880" spans="7:9">
      <c r="G880" s="465"/>
      <c r="H880" s="466"/>
      <c r="I880" s="423"/>
    </row>
    <row r="881" spans="7:9">
      <c r="G881" s="465"/>
      <c r="H881" s="466"/>
      <c r="I881" s="423"/>
    </row>
    <row r="882" spans="7:9">
      <c r="G882" s="465"/>
      <c r="H882" s="466"/>
      <c r="I882" s="423"/>
    </row>
    <row r="883" spans="7:9">
      <c r="G883" s="465"/>
      <c r="H883" s="466"/>
      <c r="I883" s="423"/>
    </row>
    <row r="884" spans="7:9">
      <c r="G884" s="465"/>
      <c r="H884" s="466"/>
      <c r="I884" s="423"/>
    </row>
    <row r="885" spans="7:9">
      <c r="G885" s="465"/>
      <c r="H885" s="466"/>
      <c r="I885" s="423"/>
    </row>
    <row r="886" spans="7:9">
      <c r="G886" s="465"/>
      <c r="H886" s="466"/>
      <c r="I886" s="423"/>
    </row>
    <row r="887" spans="7:9">
      <c r="G887" s="465"/>
      <c r="H887" s="466"/>
      <c r="I887" s="423"/>
    </row>
    <row r="888" spans="7:9">
      <c r="G888" s="465"/>
      <c r="H888" s="466"/>
      <c r="I888" s="423"/>
    </row>
    <row r="889" spans="7:9">
      <c r="G889" s="465"/>
      <c r="H889" s="466"/>
      <c r="I889" s="423"/>
    </row>
    <row r="890" spans="7:9">
      <c r="G890" s="465"/>
      <c r="H890" s="466"/>
      <c r="I890" s="423"/>
    </row>
    <row r="891" spans="7:9">
      <c r="G891" s="465"/>
      <c r="H891" s="466"/>
      <c r="I891" s="423"/>
    </row>
    <row r="892" spans="7:9">
      <c r="G892" s="465"/>
      <c r="H892" s="466"/>
      <c r="I892" s="423"/>
    </row>
    <row r="893" spans="7:9">
      <c r="G893" s="465"/>
      <c r="H893" s="466"/>
      <c r="I893" s="423"/>
    </row>
    <row r="894" spans="7:9">
      <c r="G894" s="465"/>
      <c r="H894" s="466"/>
      <c r="I894" s="423"/>
    </row>
    <row r="895" spans="7:9">
      <c r="G895" s="465"/>
      <c r="H895" s="466"/>
      <c r="I895" s="423"/>
    </row>
    <row r="896" spans="7:9">
      <c r="G896" s="465"/>
      <c r="H896" s="466"/>
      <c r="I896" s="423"/>
    </row>
    <row r="897" spans="7:9">
      <c r="G897" s="465"/>
      <c r="H897" s="466"/>
      <c r="I897" s="423"/>
    </row>
    <row r="898" spans="7:9">
      <c r="G898" s="465"/>
      <c r="H898" s="466"/>
      <c r="I898" s="423"/>
    </row>
    <row r="899" spans="7:9">
      <c r="G899" s="465"/>
      <c r="H899" s="466"/>
      <c r="I899" s="423"/>
    </row>
    <row r="900" spans="7:9">
      <c r="G900" s="465"/>
      <c r="H900" s="466"/>
      <c r="I900" s="423"/>
    </row>
    <row r="901" spans="7:9">
      <c r="G901" s="465"/>
      <c r="H901" s="466"/>
      <c r="I901" s="423"/>
    </row>
    <row r="902" spans="7:9">
      <c r="G902" s="465"/>
      <c r="H902" s="466"/>
      <c r="I902" s="423"/>
    </row>
    <row r="903" spans="7:9">
      <c r="G903" s="465"/>
      <c r="H903" s="466"/>
      <c r="I903" s="423"/>
    </row>
    <row r="904" spans="7:9">
      <c r="G904" s="465"/>
      <c r="H904" s="466"/>
      <c r="I904" s="423"/>
    </row>
    <row r="905" spans="7:9">
      <c r="G905" s="465"/>
      <c r="H905" s="466"/>
      <c r="I905" s="423"/>
    </row>
    <row r="906" spans="7:9">
      <c r="G906" s="465"/>
      <c r="H906" s="466"/>
      <c r="I906" s="423"/>
    </row>
    <row r="907" spans="7:9">
      <c r="G907" s="465"/>
      <c r="H907" s="466"/>
      <c r="I907" s="423"/>
    </row>
    <row r="908" spans="7:9">
      <c r="G908" s="465"/>
      <c r="H908" s="466"/>
      <c r="I908" s="423"/>
    </row>
    <row r="909" spans="7:9">
      <c r="G909" s="465"/>
      <c r="H909" s="466"/>
      <c r="I909" s="423"/>
    </row>
    <row r="910" spans="7:9">
      <c r="G910" s="465"/>
      <c r="H910" s="466"/>
      <c r="I910" s="423"/>
    </row>
    <row r="911" spans="7:9">
      <c r="G911" s="465"/>
      <c r="H911" s="466"/>
      <c r="I911" s="423"/>
    </row>
    <row r="912" spans="7:9">
      <c r="G912" s="465"/>
      <c r="H912" s="466"/>
      <c r="I912" s="423"/>
    </row>
    <row r="913" spans="7:9">
      <c r="G913" s="465"/>
      <c r="H913" s="466"/>
      <c r="I913" s="423"/>
    </row>
    <row r="914" spans="7:9">
      <c r="G914" s="465"/>
      <c r="H914" s="466"/>
      <c r="I914" s="423"/>
    </row>
    <row r="915" spans="7:9">
      <c r="G915" s="465"/>
      <c r="H915" s="466"/>
      <c r="I915" s="423"/>
    </row>
    <row r="916" spans="7:9">
      <c r="G916" s="465"/>
      <c r="H916" s="466"/>
      <c r="I916" s="423"/>
    </row>
    <row r="917" spans="7:9">
      <c r="G917" s="465"/>
      <c r="H917" s="466"/>
      <c r="I917" s="423"/>
    </row>
    <row r="918" spans="7:9">
      <c r="G918" s="465"/>
      <c r="H918" s="466"/>
      <c r="I918" s="423"/>
    </row>
    <row r="919" spans="7:9">
      <c r="G919" s="465"/>
      <c r="H919" s="466"/>
      <c r="I919" s="423"/>
    </row>
    <row r="920" spans="7:9">
      <c r="G920" s="465"/>
      <c r="H920" s="466"/>
      <c r="I920" s="423"/>
    </row>
    <row r="921" spans="7:9">
      <c r="G921" s="465"/>
      <c r="H921" s="466"/>
      <c r="I921" s="423"/>
    </row>
    <row r="922" spans="7:9">
      <c r="G922" s="465"/>
      <c r="H922" s="466"/>
      <c r="I922" s="423"/>
    </row>
    <row r="923" spans="7:9">
      <c r="G923" s="465"/>
      <c r="H923" s="466"/>
      <c r="I923" s="423"/>
    </row>
    <row r="924" spans="7:9">
      <c r="G924" s="465"/>
      <c r="H924" s="466"/>
      <c r="I924" s="423"/>
    </row>
    <row r="925" spans="7:9">
      <c r="G925" s="465"/>
      <c r="H925" s="466"/>
      <c r="I925" s="423"/>
    </row>
    <row r="926" spans="7:9">
      <c r="G926" s="465"/>
      <c r="H926" s="466"/>
      <c r="I926" s="423"/>
    </row>
    <row r="927" spans="7:9">
      <c r="G927" s="465"/>
      <c r="H927" s="466"/>
      <c r="I927" s="423"/>
    </row>
    <row r="928" spans="7:9">
      <c r="G928" s="465"/>
      <c r="H928" s="466"/>
      <c r="I928" s="423"/>
    </row>
    <row r="929" spans="7:9">
      <c r="G929" s="465"/>
      <c r="H929" s="466"/>
      <c r="I929" s="423"/>
    </row>
    <row r="930" spans="7:9">
      <c r="G930" s="465"/>
      <c r="H930" s="466"/>
      <c r="I930" s="423"/>
    </row>
    <row r="931" spans="7:9">
      <c r="G931" s="465"/>
      <c r="H931" s="466"/>
      <c r="I931" s="423"/>
    </row>
    <row r="932" spans="7:9">
      <c r="G932" s="465"/>
      <c r="H932" s="466"/>
      <c r="I932" s="423"/>
    </row>
    <row r="933" spans="7:9">
      <c r="G933" s="465"/>
      <c r="H933" s="466"/>
      <c r="I933" s="423"/>
    </row>
    <row r="934" spans="7:9">
      <c r="G934" s="465"/>
      <c r="H934" s="466"/>
      <c r="I934" s="423"/>
    </row>
    <row r="935" spans="7:9">
      <c r="G935" s="465"/>
      <c r="H935" s="466"/>
      <c r="I935" s="423"/>
    </row>
    <row r="936" spans="7:9">
      <c r="G936" s="465"/>
      <c r="H936" s="466"/>
      <c r="I936" s="423"/>
    </row>
    <row r="937" spans="7:9">
      <c r="G937" s="465"/>
      <c r="H937" s="466"/>
      <c r="I937" s="423"/>
    </row>
    <row r="938" spans="7:9">
      <c r="G938" s="465"/>
      <c r="H938" s="466"/>
      <c r="I938" s="423"/>
    </row>
    <row r="939" spans="7:9">
      <c r="G939" s="465"/>
      <c r="H939" s="466"/>
      <c r="I939" s="423"/>
    </row>
    <row r="940" spans="7:9">
      <c r="G940" s="465"/>
      <c r="H940" s="466"/>
      <c r="I940" s="423"/>
    </row>
    <row r="941" spans="7:9">
      <c r="G941" s="465"/>
      <c r="H941" s="466"/>
      <c r="I941" s="423"/>
    </row>
    <row r="942" spans="7:9">
      <c r="G942" s="465"/>
      <c r="H942" s="466"/>
      <c r="I942" s="423"/>
    </row>
    <row r="943" spans="7:9">
      <c r="G943" s="465"/>
      <c r="H943" s="466"/>
      <c r="I943" s="423"/>
    </row>
    <row r="944" spans="7:9">
      <c r="G944" s="465"/>
      <c r="H944" s="466"/>
      <c r="I944" s="423"/>
    </row>
    <row r="945" spans="7:9">
      <c r="G945" s="465"/>
      <c r="H945" s="466"/>
      <c r="I945" s="423"/>
    </row>
    <row r="946" spans="7:9">
      <c r="G946" s="465"/>
      <c r="H946" s="466"/>
      <c r="I946" s="423"/>
    </row>
    <row r="947" spans="7:9">
      <c r="G947" s="465"/>
      <c r="H947" s="466"/>
      <c r="I947" s="423"/>
    </row>
    <row r="948" spans="7:9">
      <c r="G948" s="465"/>
      <c r="H948" s="466"/>
      <c r="I948" s="423"/>
    </row>
    <row r="949" spans="7:9">
      <c r="G949" s="465"/>
      <c r="H949" s="466"/>
      <c r="I949" s="423"/>
    </row>
    <row r="950" spans="7:9">
      <c r="G950" s="465"/>
      <c r="H950" s="466"/>
      <c r="I950" s="423"/>
    </row>
    <row r="951" spans="7:9">
      <c r="G951" s="465"/>
      <c r="H951" s="466"/>
      <c r="I951" s="423"/>
    </row>
    <row r="952" spans="7:9">
      <c r="G952" s="465"/>
      <c r="H952" s="466"/>
      <c r="I952" s="423"/>
    </row>
    <row r="953" spans="7:9">
      <c r="G953" s="465"/>
      <c r="H953" s="466"/>
      <c r="I953" s="423"/>
    </row>
    <row r="954" spans="7:9">
      <c r="G954" s="465"/>
      <c r="H954" s="466"/>
      <c r="I954" s="423"/>
    </row>
    <row r="955" spans="7:9">
      <c r="G955" s="465"/>
      <c r="H955" s="466"/>
      <c r="I955" s="423"/>
    </row>
    <row r="956" spans="7:9">
      <c r="G956" s="465"/>
      <c r="H956" s="466"/>
      <c r="I956" s="423"/>
    </row>
    <row r="957" spans="7:9">
      <c r="G957" s="465"/>
      <c r="H957" s="466"/>
      <c r="I957" s="423"/>
    </row>
    <row r="958" spans="7:9">
      <c r="G958" s="465"/>
      <c r="H958" s="466"/>
      <c r="I958" s="423"/>
    </row>
    <row r="959" spans="7:9">
      <c r="G959" s="465"/>
      <c r="H959" s="466"/>
      <c r="I959" s="423"/>
    </row>
    <row r="960" spans="7:9">
      <c r="G960" s="465"/>
      <c r="H960" s="466"/>
      <c r="I960" s="423"/>
    </row>
    <row r="961" spans="7:9">
      <c r="G961" s="465"/>
      <c r="H961" s="466"/>
      <c r="I961" s="423"/>
    </row>
    <row r="962" spans="7:9">
      <c r="G962" s="465"/>
      <c r="H962" s="466"/>
      <c r="I962" s="423"/>
    </row>
    <row r="963" spans="7:9">
      <c r="G963" s="465"/>
      <c r="H963" s="466"/>
      <c r="I963" s="423"/>
    </row>
    <row r="964" spans="7:9">
      <c r="G964" s="465"/>
      <c r="H964" s="466"/>
      <c r="I964" s="423"/>
    </row>
    <row r="965" spans="7:9">
      <c r="G965" s="465"/>
      <c r="H965" s="466"/>
      <c r="I965" s="423"/>
    </row>
    <row r="966" spans="7:9">
      <c r="G966" s="465"/>
      <c r="H966" s="466"/>
      <c r="I966" s="423"/>
    </row>
    <row r="967" spans="7:9">
      <c r="G967" s="465"/>
      <c r="H967" s="466"/>
      <c r="I967" s="423"/>
    </row>
    <row r="968" spans="7:9">
      <c r="G968" s="465"/>
      <c r="H968" s="466"/>
      <c r="I968" s="423"/>
    </row>
    <row r="969" spans="7:9">
      <c r="G969" s="465"/>
      <c r="H969" s="466"/>
      <c r="I969" s="423"/>
    </row>
    <row r="970" spans="7:9">
      <c r="G970" s="465"/>
      <c r="H970" s="466"/>
      <c r="I970" s="423"/>
    </row>
    <row r="971" spans="7:9">
      <c r="G971" s="465"/>
      <c r="H971" s="466"/>
      <c r="I971" s="423"/>
    </row>
    <row r="972" spans="7:9">
      <c r="G972" s="465"/>
      <c r="H972" s="466"/>
      <c r="I972" s="423"/>
    </row>
    <row r="973" spans="7:9">
      <c r="G973" s="465"/>
      <c r="H973" s="466"/>
      <c r="I973" s="423"/>
    </row>
    <row r="974" spans="7:9">
      <c r="G974" s="465"/>
      <c r="H974" s="466"/>
      <c r="I974" s="423"/>
    </row>
    <row r="975" spans="7:9">
      <c r="G975" s="465"/>
      <c r="H975" s="466"/>
      <c r="I975" s="423"/>
    </row>
    <row r="976" spans="7:9">
      <c r="G976" s="465"/>
      <c r="H976" s="466"/>
      <c r="I976" s="423"/>
    </row>
    <row r="977" spans="7:9">
      <c r="G977" s="465"/>
      <c r="H977" s="466"/>
      <c r="I977" s="423"/>
    </row>
    <row r="978" spans="7:9">
      <c r="G978" s="465"/>
      <c r="H978" s="466"/>
      <c r="I978" s="423"/>
    </row>
    <row r="979" spans="7:9">
      <c r="G979" s="465"/>
      <c r="H979" s="466"/>
      <c r="I979" s="423"/>
    </row>
    <row r="980" spans="7:9">
      <c r="G980" s="465"/>
      <c r="H980" s="466"/>
      <c r="I980" s="423"/>
    </row>
    <row r="981" spans="7:9">
      <c r="G981" s="465"/>
      <c r="H981" s="466"/>
      <c r="I981" s="423"/>
    </row>
    <row r="982" spans="7:9">
      <c r="G982" s="465"/>
      <c r="H982" s="466"/>
      <c r="I982" s="423"/>
    </row>
    <row r="983" spans="7:9">
      <c r="G983" s="465"/>
      <c r="H983" s="466"/>
      <c r="I983" s="423"/>
    </row>
    <row r="984" spans="7:9">
      <c r="G984" s="465"/>
      <c r="H984" s="466"/>
      <c r="I984" s="423"/>
    </row>
    <row r="985" spans="7:9">
      <c r="G985" s="465"/>
      <c r="H985" s="466"/>
      <c r="I985" s="423"/>
    </row>
    <row r="986" spans="7:9">
      <c r="G986" s="465"/>
      <c r="H986" s="466"/>
      <c r="I986" s="423"/>
    </row>
    <row r="987" spans="7:9">
      <c r="G987" s="465"/>
      <c r="H987" s="466"/>
      <c r="I987" s="423"/>
    </row>
    <row r="988" spans="7:9">
      <c r="G988" s="465"/>
      <c r="H988" s="466"/>
      <c r="I988" s="423"/>
    </row>
    <row r="989" spans="7:9">
      <c r="G989" s="465"/>
      <c r="H989" s="466"/>
      <c r="I989" s="423"/>
    </row>
    <row r="990" spans="7:9">
      <c r="G990" s="465"/>
      <c r="H990" s="466"/>
      <c r="I990" s="423"/>
    </row>
    <row r="991" spans="7:9">
      <c r="G991" s="465"/>
      <c r="H991" s="466"/>
      <c r="I991" s="423"/>
    </row>
    <row r="992" spans="7:9">
      <c r="G992" s="465"/>
      <c r="H992" s="466"/>
      <c r="I992" s="423"/>
    </row>
    <row r="993" spans="7:9">
      <c r="G993" s="465"/>
      <c r="H993" s="466"/>
      <c r="I993" s="423"/>
    </row>
    <row r="994" spans="7:9">
      <c r="G994" s="465"/>
      <c r="H994" s="466"/>
      <c r="I994" s="423"/>
    </row>
    <row r="995" spans="7:9">
      <c r="G995" s="465"/>
      <c r="H995" s="466"/>
      <c r="I995" s="423"/>
    </row>
    <row r="996" spans="7:9">
      <c r="G996" s="465"/>
      <c r="H996" s="466"/>
      <c r="I996" s="423"/>
    </row>
    <row r="997" spans="7:9">
      <c r="G997" s="465"/>
      <c r="H997" s="466"/>
      <c r="I997" s="423"/>
    </row>
    <row r="998" spans="7:9">
      <c r="G998" s="465"/>
      <c r="H998" s="466"/>
      <c r="I998" s="423"/>
    </row>
    <row r="999" spans="7:9">
      <c r="G999" s="465"/>
      <c r="H999" s="466"/>
      <c r="I999" s="423"/>
    </row>
    <row r="1000" spans="7:9">
      <c r="G1000" s="465"/>
      <c r="H1000" s="466"/>
      <c r="I1000" s="423"/>
    </row>
    <row r="1001" spans="7:9">
      <c r="G1001" s="465"/>
      <c r="H1001" s="466"/>
      <c r="I1001" s="423"/>
    </row>
    <row r="1002" spans="7:9">
      <c r="G1002" s="465"/>
      <c r="H1002" s="466"/>
      <c r="I1002" s="423"/>
    </row>
    <row r="1003" spans="7:9">
      <c r="G1003" s="465"/>
      <c r="H1003" s="466"/>
      <c r="I1003" s="423"/>
    </row>
    <row r="1004" spans="7:9">
      <c r="G1004" s="465"/>
      <c r="H1004" s="466"/>
      <c r="I1004" s="423"/>
    </row>
    <row r="1005" spans="7:9">
      <c r="G1005" s="465"/>
      <c r="H1005" s="466"/>
      <c r="I1005" s="423"/>
    </row>
    <row r="1006" spans="7:9">
      <c r="G1006" s="465"/>
      <c r="H1006" s="466"/>
      <c r="I1006" s="423"/>
    </row>
    <row r="1007" spans="7:9">
      <c r="G1007" s="465"/>
      <c r="H1007" s="466"/>
      <c r="I1007" s="423"/>
    </row>
    <row r="1008" spans="7:9">
      <c r="G1008" s="465"/>
      <c r="H1008" s="466"/>
      <c r="I1008" s="423"/>
    </row>
    <row r="1009" spans="7:9">
      <c r="G1009" s="465"/>
      <c r="H1009" s="466"/>
      <c r="I1009" s="423"/>
    </row>
    <row r="1010" spans="7:9">
      <c r="G1010" s="465"/>
      <c r="H1010" s="466"/>
      <c r="I1010" s="423"/>
    </row>
    <row r="1011" spans="7:9">
      <c r="G1011" s="465"/>
      <c r="H1011" s="466"/>
      <c r="I1011" s="423"/>
    </row>
    <row r="1012" spans="7:9">
      <c r="G1012" s="465"/>
      <c r="H1012" s="466"/>
      <c r="I1012" s="423"/>
    </row>
    <row r="1013" spans="7:9">
      <c r="G1013" s="465"/>
      <c r="H1013" s="466"/>
      <c r="I1013" s="423"/>
    </row>
    <row r="1014" spans="7:9">
      <c r="G1014" s="465"/>
      <c r="H1014" s="466"/>
      <c r="I1014" s="423"/>
    </row>
    <row r="1015" spans="7:9">
      <c r="G1015" s="465"/>
      <c r="H1015" s="466"/>
      <c r="I1015" s="423"/>
    </row>
    <row r="1016" spans="7:9">
      <c r="G1016" s="465"/>
      <c r="H1016" s="466"/>
      <c r="I1016" s="423"/>
    </row>
    <row r="1017" spans="7:9">
      <c r="G1017" s="465"/>
      <c r="H1017" s="466"/>
      <c r="I1017" s="423"/>
    </row>
    <row r="1018" spans="7:9">
      <c r="G1018" s="465"/>
      <c r="H1018" s="466"/>
      <c r="I1018" s="423"/>
    </row>
    <row r="1019" spans="7:9">
      <c r="G1019" s="465"/>
      <c r="H1019" s="466"/>
      <c r="I1019" s="423"/>
    </row>
    <row r="1020" spans="7:9">
      <c r="G1020" s="465"/>
      <c r="H1020" s="466"/>
      <c r="I1020" s="423"/>
    </row>
    <row r="1021" spans="7:9">
      <c r="G1021" s="465"/>
      <c r="H1021" s="466"/>
      <c r="I1021" s="423"/>
    </row>
    <row r="1022" spans="7:9">
      <c r="G1022" s="465"/>
      <c r="H1022" s="466"/>
      <c r="I1022" s="423"/>
    </row>
    <row r="1023" spans="7:9">
      <c r="G1023" s="465"/>
      <c r="H1023" s="466"/>
      <c r="I1023" s="423"/>
    </row>
    <row r="1024" spans="7:9">
      <c r="G1024" s="465"/>
      <c r="H1024" s="466"/>
      <c r="I1024" s="423"/>
    </row>
    <row r="1025" spans="7:9">
      <c r="G1025" s="465"/>
      <c r="H1025" s="466"/>
      <c r="I1025" s="423"/>
    </row>
    <row r="1026" spans="7:9">
      <c r="G1026" s="465"/>
      <c r="H1026" s="466"/>
      <c r="I1026" s="423"/>
    </row>
    <row r="1027" spans="7:9">
      <c r="G1027" s="465"/>
      <c r="H1027" s="466"/>
      <c r="I1027" s="423"/>
    </row>
    <row r="1028" spans="7:9">
      <c r="G1028" s="465"/>
      <c r="H1028" s="466"/>
      <c r="I1028" s="423"/>
    </row>
    <row r="1029" spans="7:9">
      <c r="G1029" s="465"/>
      <c r="H1029" s="466"/>
      <c r="I1029" s="423"/>
    </row>
    <row r="1030" spans="7:9">
      <c r="G1030" s="465"/>
      <c r="H1030" s="466"/>
      <c r="I1030" s="423"/>
    </row>
    <row r="1031" spans="7:9">
      <c r="G1031" s="465"/>
      <c r="H1031" s="466"/>
      <c r="I1031" s="423"/>
    </row>
    <row r="1032" spans="7:9">
      <c r="G1032" s="465"/>
      <c r="H1032" s="466"/>
      <c r="I1032" s="423"/>
    </row>
    <row r="1033" spans="7:9">
      <c r="G1033" s="465"/>
      <c r="H1033" s="466"/>
      <c r="I1033" s="423"/>
    </row>
    <row r="1034" spans="7:9">
      <c r="G1034" s="465"/>
      <c r="H1034" s="466"/>
      <c r="I1034" s="423"/>
    </row>
    <row r="1035" spans="7:9">
      <c r="G1035" s="465"/>
      <c r="H1035" s="466"/>
      <c r="I1035" s="423"/>
    </row>
    <row r="1036" spans="7:9">
      <c r="G1036" s="465"/>
      <c r="H1036" s="466"/>
      <c r="I1036" s="423"/>
    </row>
    <row r="1037" spans="7:9">
      <c r="G1037" s="465"/>
      <c r="H1037" s="466"/>
      <c r="I1037" s="423"/>
    </row>
    <row r="1038" spans="7:9">
      <c r="G1038" s="465"/>
      <c r="H1038" s="466"/>
      <c r="I1038" s="423"/>
    </row>
    <row r="1039" spans="7:9">
      <c r="G1039" s="465"/>
      <c r="H1039" s="466"/>
      <c r="I1039" s="423"/>
    </row>
    <row r="1040" spans="7:9">
      <c r="G1040" s="465"/>
      <c r="H1040" s="466"/>
      <c r="I1040" s="423"/>
    </row>
    <row r="1041" spans="7:9">
      <c r="G1041" s="465"/>
      <c r="H1041" s="466"/>
      <c r="I1041" s="423"/>
    </row>
    <row r="1042" spans="7:9">
      <c r="G1042" s="465"/>
      <c r="H1042" s="466"/>
      <c r="I1042" s="423"/>
    </row>
    <row r="1043" spans="7:9">
      <c r="G1043" s="465"/>
      <c r="H1043" s="466"/>
      <c r="I1043" s="423"/>
    </row>
    <row r="1044" spans="7:9">
      <c r="G1044" s="465"/>
      <c r="H1044" s="466"/>
      <c r="I1044" s="423"/>
    </row>
    <row r="1045" spans="7:9">
      <c r="G1045" s="465"/>
      <c r="H1045" s="466"/>
      <c r="I1045" s="423"/>
    </row>
    <row r="1046" spans="7:9">
      <c r="G1046" s="465"/>
      <c r="H1046" s="466"/>
      <c r="I1046" s="423"/>
    </row>
    <row r="1047" spans="7:9">
      <c r="G1047" s="465"/>
      <c r="H1047" s="466"/>
      <c r="I1047" s="423"/>
    </row>
    <row r="1048" spans="7:9">
      <c r="G1048" s="465"/>
      <c r="H1048" s="466"/>
      <c r="I1048" s="423"/>
    </row>
    <row r="1049" spans="7:9">
      <c r="G1049" s="465"/>
      <c r="H1049" s="466"/>
      <c r="I1049" s="423"/>
    </row>
    <row r="1050" spans="7:9">
      <c r="G1050" s="465"/>
      <c r="H1050" s="466"/>
      <c r="I1050" s="423"/>
    </row>
    <row r="1051" spans="7:9">
      <c r="G1051" s="465"/>
      <c r="H1051" s="466"/>
      <c r="I1051" s="423"/>
    </row>
    <row r="1052" spans="7:9">
      <c r="G1052" s="465"/>
      <c r="H1052" s="466"/>
      <c r="I1052" s="423"/>
    </row>
    <row r="1053" spans="7:9">
      <c r="G1053" s="465"/>
      <c r="H1053" s="466"/>
      <c r="I1053" s="423"/>
    </row>
    <row r="1054" spans="7:9">
      <c r="G1054" s="465"/>
      <c r="H1054" s="466"/>
      <c r="I1054" s="423"/>
    </row>
    <row r="1055" spans="7:9">
      <c r="G1055" s="465"/>
      <c r="H1055" s="466"/>
      <c r="I1055" s="423"/>
    </row>
    <row r="1056" spans="7:9">
      <c r="G1056" s="465"/>
      <c r="H1056" s="466"/>
      <c r="I1056" s="423"/>
    </row>
    <row r="1057" spans="7:9">
      <c r="G1057" s="465"/>
      <c r="H1057" s="466"/>
      <c r="I1057" s="423"/>
    </row>
    <row r="1058" spans="7:9">
      <c r="G1058" s="465"/>
      <c r="H1058" s="466"/>
      <c r="I1058" s="423"/>
    </row>
    <row r="1059" spans="7:9">
      <c r="G1059" s="465"/>
      <c r="H1059" s="466"/>
      <c r="I1059" s="423"/>
    </row>
    <row r="1060" spans="7:9">
      <c r="G1060" s="465"/>
      <c r="H1060" s="466"/>
      <c r="I1060" s="423"/>
    </row>
    <row r="1061" spans="7:9">
      <c r="G1061" s="465"/>
      <c r="H1061" s="466"/>
      <c r="I1061" s="423"/>
    </row>
    <row r="1062" spans="7:9">
      <c r="G1062" s="465"/>
      <c r="H1062" s="466"/>
      <c r="I1062" s="423"/>
    </row>
    <row r="1063" spans="7:9">
      <c r="G1063" s="465"/>
      <c r="H1063" s="466"/>
      <c r="I1063" s="423"/>
    </row>
    <row r="1064" spans="7:9">
      <c r="G1064" s="465"/>
      <c r="H1064" s="466"/>
      <c r="I1064" s="423"/>
    </row>
    <row r="1065" spans="7:9">
      <c r="G1065" s="465"/>
      <c r="H1065" s="466"/>
      <c r="I1065" s="423"/>
    </row>
    <row r="1066" spans="7:9">
      <c r="G1066" s="465"/>
      <c r="H1066" s="466"/>
      <c r="I1066" s="423"/>
    </row>
    <row r="1067" spans="7:9">
      <c r="G1067" s="465"/>
      <c r="H1067" s="466"/>
      <c r="I1067" s="423"/>
    </row>
    <row r="1068" spans="7:9">
      <c r="G1068" s="465"/>
      <c r="H1068" s="466"/>
      <c r="I1068" s="423"/>
    </row>
    <row r="1069" spans="7:9">
      <c r="G1069" s="465"/>
      <c r="H1069" s="466"/>
      <c r="I1069" s="423"/>
    </row>
    <row r="1070" spans="7:9">
      <c r="G1070" s="465"/>
      <c r="H1070" s="466"/>
      <c r="I1070" s="423"/>
    </row>
    <row r="1071" spans="7:9">
      <c r="G1071" s="465"/>
      <c r="H1071" s="466"/>
      <c r="I1071" s="423"/>
    </row>
    <row r="1072" spans="7:9">
      <c r="G1072" s="465"/>
      <c r="H1072" s="466"/>
      <c r="I1072" s="423"/>
    </row>
    <row r="1073" spans="7:9">
      <c r="G1073" s="465"/>
      <c r="H1073" s="466"/>
      <c r="I1073" s="423"/>
    </row>
    <row r="1074" spans="7:9">
      <c r="G1074" s="465"/>
      <c r="H1074" s="466"/>
      <c r="I1074" s="423"/>
    </row>
    <row r="1075" spans="7:9">
      <c r="G1075" s="465"/>
      <c r="H1075" s="466"/>
      <c r="I1075" s="423"/>
    </row>
    <row r="1076" spans="7:9">
      <c r="G1076" s="465"/>
      <c r="H1076" s="466"/>
      <c r="I1076" s="423"/>
    </row>
    <row r="1077" spans="7:9">
      <c r="G1077" s="465"/>
      <c r="H1077" s="466"/>
      <c r="I1077" s="423"/>
    </row>
    <row r="1078" spans="7:9">
      <c r="G1078" s="465"/>
      <c r="H1078" s="466"/>
      <c r="I1078" s="423"/>
    </row>
    <row r="1079" spans="7:9">
      <c r="G1079" s="465"/>
      <c r="H1079" s="466"/>
      <c r="I1079" s="423"/>
    </row>
    <row r="1080" spans="7:9">
      <c r="G1080" s="465"/>
      <c r="H1080" s="466"/>
      <c r="I1080" s="423"/>
    </row>
    <row r="1081" spans="7:9">
      <c r="G1081" s="465"/>
      <c r="H1081" s="466"/>
      <c r="I1081" s="423"/>
    </row>
    <row r="1082" spans="7:9">
      <c r="G1082" s="465"/>
      <c r="H1082" s="466"/>
      <c r="I1082" s="423"/>
    </row>
    <row r="1083" spans="7:9">
      <c r="G1083" s="465"/>
      <c r="H1083" s="466"/>
      <c r="I1083" s="423"/>
    </row>
    <row r="1084" spans="7:9">
      <c r="G1084" s="465"/>
      <c r="H1084" s="466"/>
      <c r="I1084" s="423"/>
    </row>
    <row r="1085" spans="7:9">
      <c r="G1085" s="465"/>
      <c r="H1085" s="466"/>
      <c r="I1085" s="423"/>
    </row>
    <row r="1086" spans="7:9">
      <c r="G1086" s="465"/>
      <c r="H1086" s="466"/>
      <c r="I1086" s="423"/>
    </row>
    <row r="1087" spans="7:9">
      <c r="G1087" s="465"/>
      <c r="H1087" s="466"/>
      <c r="I1087" s="423"/>
    </row>
    <row r="1088" spans="7:9">
      <c r="G1088" s="465"/>
      <c r="H1088" s="466"/>
      <c r="I1088" s="423"/>
    </row>
    <row r="1089" spans="7:9">
      <c r="G1089" s="465"/>
      <c r="H1089" s="466"/>
      <c r="I1089" s="423"/>
    </row>
    <row r="1090" spans="7:9">
      <c r="G1090" s="465"/>
      <c r="H1090" s="466"/>
      <c r="I1090" s="423"/>
    </row>
    <row r="1091" spans="7:9">
      <c r="G1091" s="465"/>
      <c r="H1091" s="466"/>
      <c r="I1091" s="423"/>
    </row>
    <row r="1092" spans="7:9">
      <c r="G1092" s="465"/>
      <c r="H1092" s="466"/>
      <c r="I1092" s="423"/>
    </row>
    <row r="1093" spans="7:9">
      <c r="G1093" s="465"/>
      <c r="H1093" s="466"/>
      <c r="I1093" s="423"/>
    </row>
    <row r="1094" spans="7:9">
      <c r="G1094" s="465"/>
      <c r="H1094" s="466"/>
      <c r="I1094" s="423"/>
    </row>
    <row r="1095" spans="7:9">
      <c r="G1095" s="465"/>
      <c r="H1095" s="466"/>
      <c r="I1095" s="423"/>
    </row>
    <row r="1096" spans="7:9">
      <c r="G1096" s="465"/>
      <c r="H1096" s="466"/>
      <c r="I1096" s="423"/>
    </row>
    <row r="1097" spans="7:9">
      <c r="G1097" s="465"/>
      <c r="H1097" s="466"/>
      <c r="I1097" s="423"/>
    </row>
    <row r="1098" spans="7:9">
      <c r="G1098" s="465"/>
      <c r="H1098" s="466"/>
      <c r="I1098" s="423"/>
    </row>
    <row r="1099" spans="7:9">
      <c r="G1099" s="465"/>
      <c r="H1099" s="466"/>
      <c r="I1099" s="423"/>
    </row>
    <row r="1100" spans="7:9">
      <c r="G1100" s="465"/>
      <c r="H1100" s="466"/>
      <c r="I1100" s="423"/>
    </row>
    <row r="1101" spans="7:9">
      <c r="G1101" s="465"/>
      <c r="H1101" s="466"/>
      <c r="I1101" s="423"/>
    </row>
    <row r="1102" spans="7:9">
      <c r="G1102" s="465"/>
      <c r="H1102" s="466"/>
      <c r="I1102" s="423"/>
    </row>
    <row r="1103" spans="7:9">
      <c r="G1103" s="465"/>
      <c r="H1103" s="466"/>
      <c r="I1103" s="423"/>
    </row>
    <row r="1104" spans="7:9">
      <c r="G1104" s="465"/>
      <c r="H1104" s="466"/>
      <c r="I1104" s="423"/>
    </row>
    <row r="1105" spans="7:9">
      <c r="G1105" s="465"/>
      <c r="H1105" s="466"/>
      <c r="I1105" s="423"/>
    </row>
    <row r="1106" spans="7:9">
      <c r="G1106" s="465"/>
      <c r="H1106" s="466"/>
      <c r="I1106" s="423"/>
    </row>
    <row r="1107" spans="7:9">
      <c r="G1107" s="465"/>
      <c r="H1107" s="466"/>
      <c r="I1107" s="423"/>
    </row>
    <row r="1108" spans="7:9">
      <c r="G1108" s="465"/>
      <c r="H1108" s="466"/>
      <c r="I1108" s="423"/>
    </row>
    <row r="1109" spans="7:9">
      <c r="G1109" s="465"/>
      <c r="H1109" s="466"/>
      <c r="I1109" s="423"/>
    </row>
    <row r="1110" spans="7:9">
      <c r="G1110" s="465"/>
      <c r="H1110" s="466"/>
      <c r="I1110" s="423"/>
    </row>
    <row r="1111" spans="7:9">
      <c r="G1111" s="465"/>
      <c r="H1111" s="466"/>
      <c r="I1111" s="423"/>
    </row>
    <row r="1112" spans="7:9">
      <c r="G1112" s="465"/>
      <c r="H1112" s="466"/>
      <c r="I1112" s="423"/>
    </row>
    <row r="1113" spans="7:9">
      <c r="G1113" s="465"/>
      <c r="H1113" s="466"/>
      <c r="I1113" s="423"/>
    </row>
    <row r="1114" spans="7:9">
      <c r="G1114" s="465"/>
      <c r="H1114" s="466"/>
      <c r="I1114" s="423"/>
    </row>
    <row r="1115" spans="7:9">
      <c r="G1115" s="465"/>
      <c r="H1115" s="466"/>
      <c r="I1115" s="423"/>
    </row>
    <row r="1116" spans="7:9">
      <c r="G1116" s="465"/>
      <c r="H1116" s="466"/>
      <c r="I1116" s="423"/>
    </row>
    <row r="1117" spans="7:9">
      <c r="G1117" s="465"/>
      <c r="H1117" s="466"/>
      <c r="I1117" s="423"/>
    </row>
    <row r="1118" spans="7:9">
      <c r="G1118" s="465"/>
      <c r="H1118" s="466"/>
      <c r="I1118" s="423"/>
    </row>
    <row r="1119" spans="7:9">
      <c r="G1119" s="465"/>
      <c r="H1119" s="466"/>
      <c r="I1119" s="423"/>
    </row>
    <row r="1120" spans="7:9">
      <c r="G1120" s="465"/>
      <c r="H1120" s="466"/>
      <c r="I1120" s="423"/>
    </row>
    <row r="1121" spans="7:9">
      <c r="G1121" s="465"/>
      <c r="H1121" s="466"/>
      <c r="I1121" s="423"/>
    </row>
    <row r="1122" spans="7:9">
      <c r="G1122" s="465"/>
      <c r="H1122" s="466"/>
      <c r="I1122" s="423"/>
    </row>
    <row r="1123" spans="7:9">
      <c r="G1123" s="465"/>
      <c r="H1123" s="466"/>
      <c r="I1123" s="423"/>
    </row>
    <row r="1124" spans="7:9">
      <c r="G1124" s="465"/>
      <c r="H1124" s="466"/>
      <c r="I1124" s="423"/>
    </row>
    <row r="1125" spans="7:9">
      <c r="G1125" s="465"/>
      <c r="H1125" s="466"/>
      <c r="I1125" s="423"/>
    </row>
    <row r="1126" spans="7:9">
      <c r="G1126" s="465"/>
      <c r="H1126" s="466"/>
      <c r="I1126" s="423"/>
    </row>
    <row r="1127" spans="7:9">
      <c r="G1127" s="465"/>
      <c r="H1127" s="466"/>
      <c r="I1127" s="423"/>
    </row>
    <row r="1128" spans="7:9">
      <c r="G1128" s="465"/>
      <c r="H1128" s="466"/>
      <c r="I1128" s="423"/>
    </row>
    <row r="1129" spans="7:9">
      <c r="G1129" s="465"/>
      <c r="H1129" s="466"/>
      <c r="I1129" s="423"/>
    </row>
    <row r="1130" spans="7:9">
      <c r="G1130" s="465"/>
      <c r="H1130" s="466"/>
      <c r="I1130" s="423"/>
    </row>
    <row r="1131" spans="7:9">
      <c r="G1131" s="465"/>
      <c r="H1131" s="466"/>
      <c r="I1131" s="423"/>
    </row>
    <row r="1132" spans="7:9">
      <c r="G1132" s="465"/>
      <c r="H1132" s="466"/>
      <c r="I1132" s="423"/>
    </row>
    <row r="1133" spans="7:9">
      <c r="G1133" s="465"/>
      <c r="H1133" s="466"/>
      <c r="I1133" s="423"/>
    </row>
    <row r="1134" spans="7:9">
      <c r="G1134" s="465"/>
      <c r="H1134" s="466"/>
      <c r="I1134" s="423"/>
    </row>
    <row r="1135" spans="7:9">
      <c r="G1135" s="465"/>
      <c r="H1135" s="466"/>
      <c r="I1135" s="423"/>
    </row>
    <row r="1136" spans="7:9">
      <c r="G1136" s="465"/>
      <c r="H1136" s="466"/>
      <c r="I1136" s="423"/>
    </row>
    <row r="1137" spans="7:9">
      <c r="G1137" s="465"/>
      <c r="H1137" s="466"/>
      <c r="I1137" s="423"/>
    </row>
    <row r="1138" spans="7:9">
      <c r="G1138" s="465"/>
      <c r="H1138" s="466"/>
      <c r="I1138" s="423"/>
    </row>
    <row r="1139" spans="7:9">
      <c r="G1139" s="465"/>
      <c r="H1139" s="466"/>
      <c r="I1139" s="423"/>
    </row>
    <row r="1140" spans="7:9">
      <c r="G1140" s="465"/>
      <c r="H1140" s="466"/>
      <c r="I1140" s="423"/>
    </row>
    <row r="1141" spans="7:9">
      <c r="G1141" s="465"/>
      <c r="H1141" s="466"/>
      <c r="I1141" s="423"/>
    </row>
    <row r="1142" spans="7:9">
      <c r="G1142" s="465"/>
      <c r="H1142" s="466"/>
      <c r="I1142" s="423"/>
    </row>
    <row r="1143" spans="7:9">
      <c r="G1143" s="465"/>
      <c r="H1143" s="466"/>
      <c r="I1143" s="423"/>
    </row>
    <row r="1144" spans="7:9">
      <c r="G1144" s="465"/>
      <c r="H1144" s="466"/>
      <c r="I1144" s="423"/>
    </row>
    <row r="1145" spans="7:9">
      <c r="G1145" s="465"/>
      <c r="H1145" s="466"/>
      <c r="I1145" s="423"/>
    </row>
    <row r="1146" spans="7:9">
      <c r="G1146" s="465"/>
      <c r="H1146" s="466"/>
      <c r="I1146" s="423"/>
    </row>
    <row r="1147" spans="7:9">
      <c r="G1147" s="465"/>
      <c r="H1147" s="466"/>
      <c r="I1147" s="423"/>
    </row>
    <row r="1148" spans="7:9">
      <c r="G1148" s="465"/>
      <c r="H1148" s="466"/>
      <c r="I1148" s="423"/>
    </row>
    <row r="1149" spans="7:9">
      <c r="G1149" s="465"/>
      <c r="H1149" s="466"/>
      <c r="I1149" s="423"/>
    </row>
    <row r="1150" spans="7:9">
      <c r="G1150" s="465"/>
      <c r="H1150" s="466"/>
      <c r="I1150" s="423"/>
    </row>
    <row r="1151" spans="7:9">
      <c r="G1151" s="465"/>
      <c r="H1151" s="466"/>
      <c r="I1151" s="423"/>
    </row>
    <row r="1152" spans="7:9">
      <c r="G1152" s="465"/>
      <c r="H1152" s="466"/>
      <c r="I1152" s="423"/>
    </row>
    <row r="1153" spans="7:9">
      <c r="G1153" s="465"/>
      <c r="H1153" s="466"/>
      <c r="I1153" s="423"/>
    </row>
    <row r="1154" spans="7:9">
      <c r="G1154" s="465"/>
      <c r="H1154" s="466"/>
      <c r="I1154" s="423"/>
    </row>
    <row r="1155" spans="7:9">
      <c r="G1155" s="465"/>
      <c r="H1155" s="466"/>
      <c r="I1155" s="423"/>
    </row>
    <row r="1156" spans="7:9">
      <c r="G1156" s="465"/>
      <c r="H1156" s="466"/>
      <c r="I1156" s="423"/>
    </row>
    <row r="1157" spans="7:9">
      <c r="G1157" s="465"/>
      <c r="H1157" s="466"/>
      <c r="I1157" s="423"/>
    </row>
    <row r="1158" spans="7:9">
      <c r="G1158" s="465"/>
      <c r="H1158" s="466"/>
      <c r="I1158" s="423"/>
    </row>
    <row r="1159" spans="7:9">
      <c r="G1159" s="465"/>
      <c r="H1159" s="466"/>
      <c r="I1159" s="423"/>
    </row>
    <row r="1160" spans="7:9">
      <c r="G1160" s="465"/>
      <c r="H1160" s="466"/>
      <c r="I1160" s="423"/>
    </row>
    <row r="1161" spans="7:9">
      <c r="G1161" s="465"/>
      <c r="H1161" s="466"/>
      <c r="I1161" s="423"/>
    </row>
    <row r="1162" spans="7:9">
      <c r="G1162" s="465"/>
      <c r="H1162" s="466"/>
      <c r="I1162" s="423"/>
    </row>
    <row r="1163" spans="7:9">
      <c r="G1163" s="465"/>
      <c r="H1163" s="466"/>
      <c r="I1163" s="423"/>
    </row>
    <row r="1164" spans="7:9">
      <c r="G1164" s="465"/>
      <c r="H1164" s="466"/>
      <c r="I1164" s="423"/>
    </row>
    <row r="1165" spans="7:9">
      <c r="G1165" s="465"/>
      <c r="H1165" s="466"/>
      <c r="I1165" s="423"/>
    </row>
    <row r="1166" spans="7:9">
      <c r="G1166" s="465"/>
      <c r="H1166" s="466"/>
      <c r="I1166" s="423"/>
    </row>
    <row r="1167" spans="7:9">
      <c r="G1167" s="465"/>
      <c r="H1167" s="466"/>
      <c r="I1167" s="423"/>
    </row>
    <row r="1168" spans="7:9">
      <c r="G1168" s="465"/>
      <c r="H1168" s="466"/>
      <c r="I1168" s="423"/>
    </row>
    <row r="1169" spans="7:9">
      <c r="G1169" s="465"/>
      <c r="H1169" s="466"/>
      <c r="I1169" s="423"/>
    </row>
    <row r="1170" spans="7:9">
      <c r="G1170" s="465"/>
      <c r="H1170" s="466"/>
      <c r="I1170" s="423"/>
    </row>
    <row r="1171" spans="7:9">
      <c r="G1171" s="465"/>
      <c r="H1171" s="466"/>
      <c r="I1171" s="423"/>
    </row>
    <row r="1172" spans="7:9">
      <c r="G1172" s="465"/>
      <c r="H1172" s="466"/>
      <c r="I1172" s="423"/>
    </row>
    <row r="1173" spans="7:9">
      <c r="G1173" s="465"/>
      <c r="H1173" s="466"/>
      <c r="I1173" s="423"/>
    </row>
    <row r="1174" spans="7:9">
      <c r="G1174" s="465"/>
      <c r="H1174" s="466"/>
      <c r="I1174" s="423"/>
    </row>
    <row r="1175" spans="7:9">
      <c r="G1175" s="465"/>
      <c r="H1175" s="466"/>
      <c r="I1175" s="423"/>
    </row>
    <row r="1176" spans="7:9">
      <c r="G1176" s="465"/>
      <c r="H1176" s="466"/>
      <c r="I1176" s="423"/>
    </row>
    <row r="1177" spans="7:9">
      <c r="G1177" s="465"/>
      <c r="H1177" s="466"/>
      <c r="I1177" s="423"/>
    </row>
    <row r="1178" spans="7:9">
      <c r="G1178" s="465"/>
      <c r="H1178" s="466"/>
      <c r="I1178" s="423"/>
    </row>
    <row r="1179" spans="7:9">
      <c r="G1179" s="465"/>
      <c r="H1179" s="466"/>
      <c r="I1179" s="423"/>
    </row>
    <row r="1180" spans="7:9">
      <c r="G1180" s="465"/>
      <c r="H1180" s="466"/>
      <c r="I1180" s="423"/>
    </row>
    <row r="1181" spans="7:9">
      <c r="G1181" s="465"/>
      <c r="H1181" s="466"/>
      <c r="I1181" s="423"/>
    </row>
    <row r="1182" spans="7:9">
      <c r="G1182" s="465"/>
      <c r="H1182" s="466"/>
      <c r="I1182" s="423"/>
    </row>
    <row r="1183" spans="7:9">
      <c r="G1183" s="465"/>
      <c r="H1183" s="466"/>
      <c r="I1183" s="423"/>
    </row>
    <row r="1184" spans="7:9">
      <c r="G1184" s="465"/>
      <c r="H1184" s="466"/>
      <c r="I1184" s="423"/>
    </row>
    <row r="1185" spans="7:9">
      <c r="G1185" s="465"/>
      <c r="H1185" s="466"/>
      <c r="I1185" s="423"/>
    </row>
    <row r="1186" spans="7:9">
      <c r="G1186" s="465"/>
      <c r="H1186" s="466"/>
      <c r="I1186" s="423"/>
    </row>
    <row r="1187" spans="7:9">
      <c r="G1187" s="465"/>
      <c r="H1187" s="466"/>
      <c r="I1187" s="423"/>
    </row>
    <row r="1188" spans="7:9">
      <c r="G1188" s="465"/>
      <c r="H1188" s="466"/>
      <c r="I1188" s="423"/>
    </row>
    <row r="1189" spans="7:9">
      <c r="G1189" s="465"/>
      <c r="H1189" s="466"/>
      <c r="I1189" s="423"/>
    </row>
    <row r="1190" spans="7:9">
      <c r="G1190" s="465"/>
      <c r="H1190" s="466"/>
      <c r="I1190" s="423"/>
    </row>
    <row r="1191" spans="7:9">
      <c r="G1191" s="465"/>
      <c r="H1191" s="466"/>
      <c r="I1191" s="423"/>
    </row>
    <row r="1192" spans="7:9">
      <c r="G1192" s="465"/>
      <c r="H1192" s="466"/>
      <c r="I1192" s="423"/>
    </row>
    <row r="1193" spans="7:9">
      <c r="G1193" s="465"/>
      <c r="H1193" s="466"/>
      <c r="I1193" s="423"/>
    </row>
    <row r="1194" spans="7:9">
      <c r="G1194" s="465"/>
      <c r="H1194" s="466"/>
      <c r="I1194" s="423"/>
    </row>
    <row r="1195" spans="7:9">
      <c r="G1195" s="465"/>
      <c r="H1195" s="466"/>
      <c r="I1195" s="423"/>
    </row>
    <row r="1196" spans="7:9">
      <c r="G1196" s="465"/>
      <c r="H1196" s="466"/>
      <c r="I1196" s="423"/>
    </row>
    <row r="1197" spans="7:9">
      <c r="G1197" s="465"/>
      <c r="H1197" s="466"/>
      <c r="I1197" s="423"/>
    </row>
    <row r="1198" spans="7:9">
      <c r="G1198" s="465"/>
      <c r="H1198" s="466"/>
      <c r="I1198" s="423"/>
    </row>
    <row r="1199" spans="7:9">
      <c r="G1199" s="465"/>
      <c r="H1199" s="466"/>
      <c r="I1199" s="423"/>
    </row>
    <row r="1200" spans="7:9">
      <c r="G1200" s="465"/>
      <c r="H1200" s="466"/>
      <c r="I1200" s="423"/>
    </row>
    <row r="1201" spans="7:9">
      <c r="G1201" s="465"/>
      <c r="H1201" s="466"/>
      <c r="I1201" s="423"/>
    </row>
    <row r="1202" spans="7:9">
      <c r="G1202" s="465"/>
      <c r="H1202" s="466"/>
      <c r="I1202" s="423"/>
    </row>
    <row r="1203" spans="7:9">
      <c r="G1203" s="465"/>
      <c r="H1203" s="466"/>
      <c r="I1203" s="423"/>
    </row>
    <row r="1204" spans="7:9">
      <c r="G1204" s="465"/>
      <c r="H1204" s="466"/>
      <c r="I1204" s="423"/>
    </row>
    <row r="1205" spans="7:9">
      <c r="G1205" s="465"/>
      <c r="H1205" s="466"/>
      <c r="I1205" s="423"/>
    </row>
    <row r="1206" spans="7:9">
      <c r="G1206" s="465"/>
      <c r="H1206" s="466"/>
      <c r="I1206" s="423"/>
    </row>
    <row r="1207" spans="7:9">
      <c r="G1207" s="465"/>
      <c r="H1207" s="466"/>
      <c r="I1207" s="423"/>
    </row>
    <row r="1208" spans="7:9">
      <c r="G1208" s="465"/>
      <c r="H1208" s="466"/>
      <c r="I1208" s="423"/>
    </row>
    <row r="1209" spans="7:9">
      <c r="G1209" s="465"/>
      <c r="H1209" s="466"/>
      <c r="I1209" s="423"/>
    </row>
    <row r="1210" spans="7:9">
      <c r="G1210" s="465"/>
      <c r="H1210" s="466"/>
      <c r="I1210" s="423"/>
    </row>
    <row r="1211" spans="7:9">
      <c r="G1211" s="465"/>
      <c r="H1211" s="466"/>
      <c r="I1211" s="423"/>
    </row>
    <row r="1212" spans="7:9">
      <c r="G1212" s="465"/>
      <c r="H1212" s="466"/>
      <c r="I1212" s="423"/>
    </row>
    <row r="1213" spans="7:9">
      <c r="G1213" s="465"/>
      <c r="H1213" s="466"/>
      <c r="I1213" s="423"/>
    </row>
    <row r="1214" spans="7:9">
      <c r="G1214" s="465"/>
      <c r="H1214" s="466"/>
      <c r="I1214" s="423"/>
    </row>
    <row r="1215" spans="7:9">
      <c r="G1215" s="465"/>
      <c r="H1215" s="466"/>
      <c r="I1215" s="423"/>
    </row>
    <row r="1216" spans="7:9">
      <c r="G1216" s="465"/>
      <c r="H1216" s="466"/>
      <c r="I1216" s="423"/>
    </row>
    <row r="1217" spans="7:9">
      <c r="G1217" s="465"/>
      <c r="H1217" s="466"/>
      <c r="I1217" s="423"/>
    </row>
    <row r="1218" spans="7:9">
      <c r="G1218" s="465"/>
      <c r="H1218" s="466"/>
      <c r="I1218" s="423"/>
    </row>
    <row r="1219" spans="7:9">
      <c r="G1219" s="465"/>
      <c r="H1219" s="466"/>
      <c r="I1219" s="423"/>
    </row>
    <row r="1220" spans="7:9">
      <c r="G1220" s="465"/>
      <c r="H1220" s="466"/>
      <c r="I1220" s="423"/>
    </row>
    <row r="1221" spans="7:9">
      <c r="G1221" s="465"/>
      <c r="H1221" s="466"/>
      <c r="I1221" s="423"/>
    </row>
    <row r="1222" spans="7:9">
      <c r="G1222" s="465"/>
      <c r="H1222" s="466"/>
      <c r="I1222" s="423"/>
    </row>
    <row r="1223" spans="7:9">
      <c r="G1223" s="465"/>
      <c r="H1223" s="466"/>
      <c r="I1223" s="423"/>
    </row>
    <row r="1224" spans="7:9">
      <c r="G1224" s="465"/>
      <c r="H1224" s="466"/>
      <c r="I1224" s="423"/>
    </row>
    <row r="1225" spans="7:9">
      <c r="G1225" s="465"/>
      <c r="H1225" s="466"/>
      <c r="I1225" s="423"/>
    </row>
    <row r="1226" spans="7:9">
      <c r="G1226" s="465"/>
      <c r="H1226" s="466"/>
      <c r="I1226" s="423"/>
    </row>
    <row r="1227" spans="7:9">
      <c r="G1227" s="465"/>
      <c r="H1227" s="466"/>
      <c r="I1227" s="423"/>
    </row>
    <row r="1228" spans="7:9">
      <c r="G1228" s="465"/>
      <c r="H1228" s="466"/>
      <c r="I1228" s="423"/>
    </row>
    <row r="1229" spans="7:9">
      <c r="G1229" s="465"/>
      <c r="H1229" s="466"/>
      <c r="I1229" s="423"/>
    </row>
    <row r="1230" spans="7:9">
      <c r="G1230" s="465"/>
      <c r="H1230" s="466"/>
      <c r="I1230" s="423"/>
    </row>
    <row r="1231" spans="7:9">
      <c r="G1231" s="465"/>
      <c r="H1231" s="466"/>
      <c r="I1231" s="423"/>
    </row>
    <row r="1232" spans="7:9">
      <c r="G1232" s="465"/>
      <c r="H1232" s="466"/>
      <c r="I1232" s="423"/>
    </row>
    <row r="1233" spans="7:9">
      <c r="G1233" s="465"/>
      <c r="H1233" s="466"/>
      <c r="I1233" s="423"/>
    </row>
    <row r="1234" spans="7:9">
      <c r="G1234" s="465"/>
      <c r="H1234" s="466"/>
      <c r="I1234" s="423"/>
    </row>
    <row r="1235" spans="7:9">
      <c r="G1235" s="465"/>
      <c r="H1235" s="466"/>
      <c r="I1235" s="423"/>
    </row>
    <row r="1236" spans="7:9">
      <c r="G1236" s="465"/>
      <c r="H1236" s="466"/>
      <c r="I1236" s="423"/>
    </row>
    <row r="1237" spans="7:9">
      <c r="G1237" s="465"/>
      <c r="H1237" s="466"/>
      <c r="I1237" s="423"/>
    </row>
    <row r="1238" spans="7:9">
      <c r="G1238" s="465"/>
      <c r="H1238" s="466"/>
      <c r="I1238" s="423"/>
    </row>
    <row r="1239" spans="7:9">
      <c r="G1239" s="465"/>
      <c r="H1239" s="466"/>
      <c r="I1239" s="423"/>
    </row>
    <row r="1240" spans="7:9">
      <c r="G1240" s="465"/>
      <c r="H1240" s="466"/>
      <c r="I1240" s="423"/>
    </row>
    <row r="1241" spans="7:9">
      <c r="G1241" s="465"/>
      <c r="H1241" s="466"/>
      <c r="I1241" s="423"/>
    </row>
    <row r="1242" spans="7:9">
      <c r="G1242" s="465"/>
      <c r="H1242" s="466"/>
      <c r="I1242" s="423"/>
    </row>
    <row r="1243" spans="7:9">
      <c r="G1243" s="465"/>
      <c r="H1243" s="466"/>
      <c r="I1243" s="423"/>
    </row>
    <row r="1244" spans="7:9">
      <c r="G1244" s="465"/>
      <c r="H1244" s="466"/>
      <c r="I1244" s="423"/>
    </row>
    <row r="1245" spans="7:9">
      <c r="G1245" s="465"/>
      <c r="H1245" s="466"/>
      <c r="I1245" s="423"/>
    </row>
    <row r="1246" spans="7:9">
      <c r="G1246" s="465"/>
      <c r="H1246" s="466"/>
      <c r="I1246" s="423"/>
    </row>
    <row r="1247" spans="7:9">
      <c r="G1247" s="465"/>
      <c r="H1247" s="466"/>
      <c r="I1247" s="423"/>
    </row>
    <row r="1248" spans="7:9">
      <c r="G1248" s="465"/>
      <c r="H1248" s="466"/>
      <c r="I1248" s="423"/>
    </row>
    <row r="1249" spans="7:9">
      <c r="G1249" s="465"/>
      <c r="H1249" s="466"/>
      <c r="I1249" s="423"/>
    </row>
    <row r="1250" spans="7:9">
      <c r="G1250" s="465"/>
      <c r="H1250" s="466"/>
      <c r="I1250" s="423"/>
    </row>
    <row r="1251" spans="7:9">
      <c r="G1251" s="465"/>
      <c r="H1251" s="466"/>
      <c r="I1251" s="423"/>
    </row>
    <row r="1252" spans="7:9">
      <c r="G1252" s="465"/>
      <c r="H1252" s="466"/>
      <c r="I1252" s="423"/>
    </row>
    <row r="1253" spans="7:9">
      <c r="G1253" s="465"/>
      <c r="H1253" s="466"/>
      <c r="I1253" s="423"/>
    </row>
    <row r="1254" spans="7:9">
      <c r="G1254" s="465"/>
      <c r="H1254" s="466"/>
      <c r="I1254" s="423"/>
    </row>
    <row r="1255" spans="7:9">
      <c r="G1255" s="465"/>
      <c r="H1255" s="466"/>
      <c r="I1255" s="423"/>
    </row>
    <row r="1256" spans="7:9">
      <c r="G1256" s="465"/>
      <c r="H1256" s="466"/>
      <c r="I1256" s="423"/>
    </row>
    <row r="1257" spans="7:9">
      <c r="G1257" s="465"/>
      <c r="H1257" s="466"/>
      <c r="I1257" s="423"/>
    </row>
    <row r="1258" spans="7:9">
      <c r="G1258" s="465"/>
      <c r="H1258" s="466"/>
      <c r="I1258" s="423"/>
    </row>
    <row r="1259" spans="7:9">
      <c r="G1259" s="465"/>
      <c r="H1259" s="466"/>
      <c r="I1259" s="423"/>
    </row>
    <row r="1260" spans="7:9">
      <c r="G1260" s="465"/>
      <c r="H1260" s="466"/>
      <c r="I1260" s="423"/>
    </row>
    <row r="1261" spans="7:9">
      <c r="G1261" s="465"/>
      <c r="H1261" s="466"/>
      <c r="I1261" s="423"/>
    </row>
    <row r="1262" spans="7:9">
      <c r="G1262" s="465"/>
      <c r="H1262" s="466"/>
      <c r="I1262" s="423"/>
    </row>
    <row r="1263" spans="7:9">
      <c r="G1263" s="465"/>
      <c r="H1263" s="466"/>
      <c r="I1263" s="423"/>
    </row>
    <row r="1264" spans="7:9">
      <c r="G1264" s="465"/>
      <c r="H1264" s="466"/>
      <c r="I1264" s="423"/>
    </row>
    <row r="1265" spans="7:9">
      <c r="G1265" s="465"/>
      <c r="H1265" s="466"/>
      <c r="I1265" s="423"/>
    </row>
    <row r="1266" spans="7:9">
      <c r="G1266" s="465"/>
      <c r="H1266" s="466"/>
      <c r="I1266" s="423"/>
    </row>
    <row r="1267" spans="7:9">
      <c r="G1267" s="465"/>
      <c r="H1267" s="466"/>
      <c r="I1267" s="423"/>
    </row>
    <row r="1268" spans="7:9">
      <c r="G1268" s="465"/>
      <c r="H1268" s="466"/>
      <c r="I1268" s="423"/>
    </row>
    <row r="1269" spans="7:9">
      <c r="G1269" s="465"/>
      <c r="H1269" s="466"/>
      <c r="I1269" s="423"/>
    </row>
    <row r="1270" spans="7:9">
      <c r="G1270" s="465"/>
      <c r="H1270" s="466"/>
      <c r="I1270" s="423"/>
    </row>
    <row r="1271" spans="7:9">
      <c r="G1271" s="465"/>
      <c r="H1271" s="466"/>
      <c r="I1271" s="423"/>
    </row>
    <row r="1272" spans="7:9">
      <c r="G1272" s="465"/>
      <c r="H1272" s="466"/>
      <c r="I1272" s="423"/>
    </row>
    <row r="1273" spans="7:9">
      <c r="G1273" s="465"/>
      <c r="H1273" s="466"/>
      <c r="I1273" s="423"/>
    </row>
    <row r="1274" spans="7:9">
      <c r="G1274" s="465"/>
      <c r="H1274" s="466"/>
      <c r="I1274" s="423"/>
    </row>
    <row r="1275" spans="7:9">
      <c r="G1275" s="465"/>
      <c r="H1275" s="466"/>
      <c r="I1275" s="423"/>
    </row>
    <row r="1276" spans="7:9">
      <c r="G1276" s="465"/>
      <c r="H1276" s="466"/>
      <c r="I1276" s="423"/>
    </row>
    <row r="1277" spans="7:9">
      <c r="G1277" s="465"/>
      <c r="H1277" s="466"/>
      <c r="I1277" s="423"/>
    </row>
    <row r="1278" spans="7:9">
      <c r="G1278" s="465"/>
      <c r="H1278" s="466"/>
      <c r="I1278" s="423"/>
    </row>
    <row r="1279" spans="7:9">
      <c r="G1279" s="465"/>
      <c r="H1279" s="466"/>
      <c r="I1279" s="423"/>
    </row>
    <row r="1280" spans="7:9">
      <c r="G1280" s="465"/>
      <c r="H1280" s="466"/>
      <c r="I1280" s="423"/>
    </row>
    <row r="1281" spans="7:9">
      <c r="G1281" s="465"/>
      <c r="H1281" s="466"/>
      <c r="I1281" s="423"/>
    </row>
    <row r="1282" spans="7:9">
      <c r="G1282" s="465"/>
      <c r="H1282" s="466"/>
      <c r="I1282" s="423"/>
    </row>
    <row r="1283" spans="7:9">
      <c r="G1283" s="465"/>
      <c r="H1283" s="466"/>
      <c r="I1283" s="423"/>
    </row>
    <row r="1284" spans="7:9">
      <c r="G1284" s="465"/>
      <c r="H1284" s="466"/>
      <c r="I1284" s="423"/>
    </row>
    <row r="1285" spans="7:9">
      <c r="G1285" s="465"/>
      <c r="H1285" s="466"/>
      <c r="I1285" s="423"/>
    </row>
    <row r="1286" spans="7:9">
      <c r="G1286" s="465"/>
      <c r="H1286" s="466"/>
      <c r="I1286" s="423"/>
    </row>
    <row r="1287" spans="7:9">
      <c r="G1287" s="465"/>
      <c r="H1287" s="466"/>
      <c r="I1287" s="423"/>
    </row>
    <row r="1288" spans="7:9">
      <c r="G1288" s="465"/>
      <c r="H1288" s="466"/>
      <c r="I1288" s="423"/>
    </row>
    <row r="1289" spans="7:9">
      <c r="G1289" s="465"/>
      <c r="H1289" s="466"/>
      <c r="I1289" s="423"/>
    </row>
    <row r="1290" spans="7:9">
      <c r="G1290" s="465"/>
      <c r="H1290" s="466"/>
      <c r="I1290" s="423"/>
    </row>
    <row r="1291" spans="7:9">
      <c r="G1291" s="465"/>
      <c r="H1291" s="466"/>
      <c r="I1291" s="423"/>
    </row>
    <row r="1292" spans="7:9">
      <c r="G1292" s="465"/>
      <c r="H1292" s="466"/>
      <c r="I1292" s="423"/>
    </row>
    <row r="1293" spans="7:9">
      <c r="G1293" s="465"/>
      <c r="H1293" s="466"/>
      <c r="I1293" s="423"/>
    </row>
    <row r="1294" spans="7:9">
      <c r="G1294" s="465"/>
      <c r="H1294" s="466"/>
      <c r="I1294" s="423"/>
    </row>
    <row r="1295" spans="7:9">
      <c r="G1295" s="465"/>
      <c r="H1295" s="466"/>
      <c r="I1295" s="423"/>
    </row>
    <row r="1296" spans="7:9">
      <c r="G1296" s="465"/>
      <c r="H1296" s="466"/>
      <c r="I1296" s="423"/>
    </row>
    <row r="1297" spans="7:9">
      <c r="G1297" s="465"/>
      <c r="H1297" s="466"/>
      <c r="I1297" s="423"/>
    </row>
    <row r="1298" spans="7:9">
      <c r="G1298" s="465"/>
      <c r="H1298" s="466"/>
      <c r="I1298" s="423"/>
    </row>
    <row r="1299" spans="7:9">
      <c r="G1299" s="465"/>
      <c r="H1299" s="466"/>
      <c r="I1299" s="423"/>
    </row>
    <row r="1300" spans="7:9">
      <c r="G1300" s="465"/>
      <c r="H1300" s="466"/>
      <c r="I1300" s="423"/>
    </row>
    <row r="1301" spans="7:9">
      <c r="G1301" s="465"/>
      <c r="H1301" s="466"/>
      <c r="I1301" s="423"/>
    </row>
    <row r="1302" spans="7:9">
      <c r="G1302" s="465"/>
      <c r="H1302" s="466"/>
      <c r="I1302" s="423"/>
    </row>
    <row r="1303" spans="7:9">
      <c r="G1303" s="465"/>
      <c r="H1303" s="466"/>
      <c r="I1303" s="423"/>
    </row>
    <row r="1304" spans="7:9">
      <c r="G1304" s="465"/>
      <c r="H1304" s="466"/>
      <c r="I1304" s="423"/>
    </row>
    <row r="1305" spans="7:9">
      <c r="G1305" s="465"/>
      <c r="H1305" s="466"/>
      <c r="I1305" s="423"/>
    </row>
    <row r="1306" spans="7:9">
      <c r="G1306" s="465"/>
      <c r="H1306" s="466"/>
      <c r="I1306" s="423"/>
    </row>
    <row r="1307" spans="7:9">
      <c r="G1307" s="465"/>
      <c r="H1307" s="466"/>
      <c r="I1307" s="423"/>
    </row>
    <row r="1308" spans="7:9">
      <c r="G1308" s="465"/>
      <c r="H1308" s="466"/>
      <c r="I1308" s="423"/>
    </row>
    <row r="1309" spans="7:9">
      <c r="G1309" s="465"/>
      <c r="H1309" s="466"/>
      <c r="I1309" s="423"/>
    </row>
    <row r="1310" spans="7:9">
      <c r="G1310" s="465"/>
      <c r="H1310" s="466"/>
      <c r="I1310" s="423"/>
    </row>
    <row r="1311" spans="7:9">
      <c r="G1311" s="465"/>
      <c r="H1311" s="466"/>
      <c r="I1311" s="423"/>
    </row>
    <row r="1312" spans="7:9">
      <c r="G1312" s="465"/>
      <c r="H1312" s="466"/>
      <c r="I1312" s="423"/>
    </row>
    <row r="1313" spans="7:9">
      <c r="G1313" s="465"/>
      <c r="H1313" s="466"/>
      <c r="I1313" s="423"/>
    </row>
    <row r="1314" spans="7:9">
      <c r="G1314" s="465"/>
      <c r="H1314" s="466"/>
      <c r="I1314" s="423"/>
    </row>
    <row r="1315" spans="7:9">
      <c r="G1315" s="465"/>
      <c r="H1315" s="466"/>
      <c r="I1315" s="423"/>
    </row>
    <row r="1316" spans="7:9">
      <c r="G1316" s="465"/>
      <c r="H1316" s="466"/>
      <c r="I1316" s="423"/>
    </row>
    <row r="1317" spans="7:9">
      <c r="G1317" s="465"/>
      <c r="H1317" s="466"/>
      <c r="I1317" s="423"/>
    </row>
    <row r="1318" spans="7:9">
      <c r="G1318" s="465"/>
      <c r="H1318" s="466"/>
      <c r="I1318" s="423"/>
    </row>
    <row r="1319" spans="7:9">
      <c r="G1319" s="465"/>
      <c r="H1319" s="466"/>
      <c r="I1319" s="423"/>
    </row>
    <row r="1320" spans="7:9">
      <c r="G1320" s="465"/>
      <c r="H1320" s="466"/>
      <c r="I1320" s="423"/>
    </row>
    <row r="1321" spans="7:9">
      <c r="G1321" s="465"/>
      <c r="H1321" s="466"/>
      <c r="I1321" s="423"/>
    </row>
    <row r="1322" spans="7:9">
      <c r="G1322" s="465"/>
      <c r="H1322" s="466"/>
      <c r="I1322" s="423"/>
    </row>
    <row r="1323" spans="7:9">
      <c r="G1323" s="465"/>
      <c r="H1323" s="466"/>
      <c r="I1323" s="423"/>
    </row>
    <row r="1324" spans="7:9">
      <c r="G1324" s="465"/>
      <c r="H1324" s="466"/>
      <c r="I1324" s="423"/>
    </row>
    <row r="1325" spans="7:9">
      <c r="G1325" s="465"/>
      <c r="H1325" s="466"/>
      <c r="I1325" s="423"/>
    </row>
    <row r="1326" spans="7:9">
      <c r="G1326" s="465"/>
      <c r="H1326" s="466"/>
      <c r="I1326" s="423"/>
    </row>
    <row r="1327" spans="7:9">
      <c r="G1327" s="465"/>
      <c r="H1327" s="466"/>
      <c r="I1327" s="423"/>
    </row>
    <row r="1328" spans="7:9">
      <c r="G1328" s="465"/>
      <c r="H1328" s="466"/>
      <c r="I1328" s="423"/>
    </row>
    <row r="1329" spans="7:9">
      <c r="G1329" s="465"/>
      <c r="H1329" s="466"/>
      <c r="I1329" s="423"/>
    </row>
    <row r="1330" spans="7:9">
      <c r="G1330" s="465"/>
      <c r="H1330" s="466"/>
      <c r="I1330" s="423"/>
    </row>
    <row r="1331" spans="7:9">
      <c r="G1331" s="465"/>
      <c r="H1331" s="466"/>
      <c r="I1331" s="423"/>
    </row>
    <row r="1332" spans="7:9">
      <c r="G1332" s="465"/>
      <c r="H1332" s="466"/>
      <c r="I1332" s="423"/>
    </row>
    <row r="1333" spans="7:9">
      <c r="G1333" s="465"/>
      <c r="H1333" s="466"/>
      <c r="I1333" s="423"/>
    </row>
    <row r="1334" spans="7:9">
      <c r="G1334" s="465"/>
      <c r="H1334" s="466"/>
      <c r="I1334" s="423"/>
    </row>
    <row r="1335" spans="7:9">
      <c r="G1335" s="465"/>
      <c r="H1335" s="466"/>
      <c r="I1335" s="423"/>
    </row>
    <row r="1336" spans="7:9">
      <c r="G1336" s="465"/>
      <c r="H1336" s="466"/>
      <c r="I1336" s="423"/>
    </row>
    <row r="1337" spans="7:9">
      <c r="G1337" s="465"/>
      <c r="H1337" s="466"/>
      <c r="I1337" s="423"/>
    </row>
    <row r="1338" spans="7:9">
      <c r="G1338" s="465"/>
      <c r="H1338" s="466"/>
      <c r="I1338" s="423"/>
    </row>
    <row r="1339" spans="7:9">
      <c r="G1339" s="465"/>
      <c r="H1339" s="466"/>
      <c r="I1339" s="423"/>
    </row>
    <row r="1340" spans="7:9">
      <c r="G1340" s="465"/>
      <c r="H1340" s="466"/>
      <c r="I1340" s="423"/>
    </row>
    <row r="1341" spans="7:9">
      <c r="G1341" s="465"/>
      <c r="H1341" s="466"/>
      <c r="I1341" s="423"/>
    </row>
    <row r="1342" spans="7:9">
      <c r="G1342" s="465"/>
      <c r="H1342" s="466"/>
      <c r="I1342" s="423"/>
    </row>
    <row r="1343" spans="7:9">
      <c r="G1343" s="465"/>
      <c r="H1343" s="466"/>
      <c r="I1343" s="423"/>
    </row>
    <row r="1344" spans="7:9">
      <c r="G1344" s="465"/>
      <c r="H1344" s="466"/>
      <c r="I1344" s="423"/>
    </row>
    <row r="1345" spans="7:9">
      <c r="G1345" s="465"/>
      <c r="H1345" s="466"/>
      <c r="I1345" s="423"/>
    </row>
    <row r="1346" spans="7:9">
      <c r="G1346" s="465"/>
      <c r="H1346" s="466"/>
      <c r="I1346" s="423"/>
    </row>
    <row r="1347" spans="7:9">
      <c r="G1347" s="465"/>
      <c r="H1347" s="466"/>
      <c r="I1347" s="423"/>
    </row>
    <row r="1348" spans="7:9">
      <c r="G1348" s="465"/>
      <c r="H1348" s="466"/>
      <c r="I1348" s="423"/>
    </row>
    <row r="1349" spans="7:9">
      <c r="G1349" s="465"/>
      <c r="H1349" s="466"/>
      <c r="I1349" s="423"/>
    </row>
    <row r="1350" spans="7:9">
      <c r="G1350" s="465"/>
      <c r="H1350" s="466"/>
      <c r="I1350" s="423"/>
    </row>
    <row r="1351" spans="7:9">
      <c r="G1351" s="465"/>
      <c r="H1351" s="466"/>
      <c r="I1351" s="423"/>
    </row>
    <row r="1352" spans="7:9">
      <c r="G1352" s="465"/>
      <c r="H1352" s="466"/>
      <c r="I1352" s="423"/>
    </row>
    <row r="1353" spans="7:9">
      <c r="G1353" s="465"/>
      <c r="H1353" s="466"/>
      <c r="I1353" s="423"/>
    </row>
    <row r="1354" spans="7:9">
      <c r="G1354" s="465"/>
      <c r="H1354" s="466"/>
      <c r="I1354" s="423"/>
    </row>
    <row r="1355" spans="7:9">
      <c r="G1355" s="465"/>
      <c r="H1355" s="466"/>
      <c r="I1355" s="423"/>
    </row>
    <row r="1356" spans="7:9">
      <c r="G1356" s="465"/>
      <c r="H1356" s="466"/>
      <c r="I1356" s="423"/>
    </row>
    <row r="1357" spans="7:9">
      <c r="G1357" s="465"/>
      <c r="H1357" s="466"/>
      <c r="I1357" s="423"/>
    </row>
    <row r="1358" spans="7:9">
      <c r="G1358" s="465"/>
      <c r="H1358" s="466"/>
      <c r="I1358" s="423"/>
    </row>
    <row r="1359" spans="7:9">
      <c r="G1359" s="465"/>
      <c r="H1359" s="466"/>
      <c r="I1359" s="423"/>
    </row>
    <row r="1360" spans="7:9">
      <c r="G1360" s="465"/>
      <c r="H1360" s="466"/>
      <c r="I1360" s="423"/>
    </row>
    <row r="1361" spans="7:9">
      <c r="G1361" s="465"/>
      <c r="H1361" s="466"/>
      <c r="I1361" s="423"/>
    </row>
    <row r="1362" spans="7:9">
      <c r="G1362" s="465"/>
      <c r="H1362" s="466"/>
      <c r="I1362" s="423"/>
    </row>
    <row r="1363" spans="7:9">
      <c r="G1363" s="465"/>
      <c r="H1363" s="466"/>
      <c r="I1363" s="423"/>
    </row>
    <row r="1364" spans="7:9">
      <c r="G1364" s="465"/>
      <c r="H1364" s="466"/>
      <c r="I1364" s="423"/>
    </row>
    <row r="1365" spans="7:9">
      <c r="G1365" s="465"/>
      <c r="H1365" s="466"/>
      <c r="I1365" s="423"/>
    </row>
    <row r="1366" spans="7:9">
      <c r="G1366" s="465"/>
      <c r="H1366" s="466"/>
      <c r="I1366" s="423"/>
    </row>
    <row r="1367" spans="7:9">
      <c r="G1367" s="465"/>
      <c r="H1367" s="466"/>
      <c r="I1367" s="423"/>
    </row>
    <row r="1368" spans="7:9">
      <c r="G1368" s="465"/>
      <c r="H1368" s="466"/>
      <c r="I1368" s="423"/>
    </row>
    <row r="1369" spans="7:9">
      <c r="G1369" s="465"/>
      <c r="H1369" s="466"/>
      <c r="I1369" s="423"/>
    </row>
    <row r="1370" spans="7:9">
      <c r="G1370" s="465"/>
      <c r="H1370" s="466"/>
      <c r="I1370" s="423"/>
    </row>
    <row r="1371" spans="7:9">
      <c r="G1371" s="465"/>
      <c r="H1371" s="466"/>
      <c r="I1371" s="423"/>
    </row>
    <row r="1372" spans="7:9">
      <c r="G1372" s="465"/>
      <c r="H1372" s="466"/>
      <c r="I1372" s="423"/>
    </row>
    <row r="1373" spans="7:9">
      <c r="G1373" s="465"/>
      <c r="H1373" s="466"/>
      <c r="I1373" s="423"/>
    </row>
    <row r="1374" spans="7:9">
      <c r="G1374" s="465"/>
      <c r="H1374" s="466"/>
      <c r="I1374" s="423"/>
    </row>
    <row r="1375" spans="7:9">
      <c r="G1375" s="465"/>
      <c r="H1375" s="466"/>
      <c r="I1375" s="423"/>
    </row>
    <row r="1376" spans="7:9">
      <c r="G1376" s="465"/>
      <c r="H1376" s="466"/>
      <c r="I1376" s="423"/>
    </row>
    <row r="1377" spans="7:9">
      <c r="G1377" s="465"/>
      <c r="H1377" s="466"/>
      <c r="I1377" s="423"/>
    </row>
    <row r="1378" spans="7:9">
      <c r="G1378" s="465"/>
      <c r="H1378" s="466"/>
      <c r="I1378" s="423"/>
    </row>
    <row r="1379" spans="7:9">
      <c r="G1379" s="465"/>
      <c r="H1379" s="466"/>
      <c r="I1379" s="423"/>
    </row>
    <row r="1380" spans="7:9">
      <c r="G1380" s="465"/>
      <c r="H1380" s="466"/>
      <c r="I1380" s="423"/>
    </row>
    <row r="1381" spans="7:9">
      <c r="G1381" s="465"/>
      <c r="H1381" s="466"/>
      <c r="I1381" s="423"/>
    </row>
    <row r="1382" spans="7:9">
      <c r="G1382" s="465"/>
      <c r="H1382" s="466"/>
      <c r="I1382" s="423"/>
    </row>
    <row r="1383" spans="7:9">
      <c r="G1383" s="465"/>
      <c r="H1383" s="466"/>
      <c r="I1383" s="423"/>
    </row>
    <row r="1384" spans="7:9">
      <c r="G1384" s="465"/>
      <c r="H1384" s="466"/>
      <c r="I1384" s="423"/>
    </row>
    <row r="1385" spans="7:9">
      <c r="G1385" s="465"/>
      <c r="H1385" s="466"/>
      <c r="I1385" s="423"/>
    </row>
    <row r="1386" spans="7:9">
      <c r="G1386" s="465"/>
      <c r="H1386" s="466"/>
      <c r="I1386" s="423"/>
    </row>
    <row r="1387" spans="7:9">
      <c r="G1387" s="465"/>
      <c r="H1387" s="466"/>
      <c r="I1387" s="423"/>
    </row>
    <row r="1388" spans="7:9">
      <c r="G1388" s="465"/>
      <c r="H1388" s="466"/>
      <c r="I1388" s="423"/>
    </row>
    <row r="1389" spans="7:9">
      <c r="G1389" s="465"/>
      <c r="H1389" s="466"/>
      <c r="I1389" s="423"/>
    </row>
    <row r="1390" spans="7:9">
      <c r="G1390" s="465"/>
      <c r="H1390" s="466"/>
      <c r="I1390" s="423"/>
    </row>
    <row r="1391" spans="7:9">
      <c r="G1391" s="465"/>
      <c r="H1391" s="466"/>
      <c r="I1391" s="423"/>
    </row>
    <row r="1392" spans="7:9">
      <c r="G1392" s="465"/>
      <c r="H1392" s="466"/>
      <c r="I1392" s="423"/>
    </row>
    <row r="1393" spans="7:9">
      <c r="G1393" s="465"/>
      <c r="H1393" s="466"/>
      <c r="I1393" s="423"/>
    </row>
    <row r="1394" spans="7:9">
      <c r="G1394" s="465"/>
      <c r="H1394" s="466"/>
      <c r="I1394" s="423"/>
    </row>
    <row r="1395" spans="7:9">
      <c r="G1395" s="465"/>
      <c r="H1395" s="466"/>
      <c r="I1395" s="423"/>
    </row>
    <row r="1396" spans="7:9">
      <c r="G1396" s="465"/>
      <c r="H1396" s="466"/>
      <c r="I1396" s="423"/>
    </row>
    <row r="1397" spans="7:9">
      <c r="G1397" s="465"/>
      <c r="H1397" s="466"/>
      <c r="I1397" s="423"/>
    </row>
    <row r="1398" spans="7:9">
      <c r="G1398" s="465"/>
      <c r="H1398" s="466"/>
      <c r="I1398" s="423"/>
    </row>
    <row r="1399" spans="7:9">
      <c r="G1399" s="465"/>
      <c r="H1399" s="466"/>
      <c r="I1399" s="423"/>
    </row>
    <row r="1400" spans="7:9">
      <c r="G1400" s="465"/>
      <c r="H1400" s="466"/>
      <c r="I1400" s="423"/>
    </row>
    <row r="1401" spans="7:9">
      <c r="G1401" s="465"/>
      <c r="H1401" s="466"/>
      <c r="I1401" s="423"/>
    </row>
    <row r="1402" spans="7:9">
      <c r="G1402" s="465"/>
      <c r="H1402" s="466"/>
      <c r="I1402" s="423"/>
    </row>
    <row r="1403" spans="7:9">
      <c r="G1403" s="465"/>
      <c r="H1403" s="466"/>
      <c r="I1403" s="423"/>
    </row>
    <row r="1404" spans="7:9">
      <c r="G1404" s="465"/>
      <c r="H1404" s="466"/>
      <c r="I1404" s="423"/>
    </row>
    <row r="1405" spans="7:9">
      <c r="G1405" s="465"/>
      <c r="H1405" s="466"/>
      <c r="I1405" s="423"/>
    </row>
    <row r="1406" spans="7:9">
      <c r="G1406" s="465"/>
      <c r="H1406" s="466"/>
      <c r="I1406" s="423"/>
    </row>
    <row r="1407" spans="7:9">
      <c r="G1407" s="465"/>
      <c r="H1407" s="466"/>
      <c r="I1407" s="423"/>
    </row>
    <row r="1408" spans="7:9">
      <c r="G1408" s="465"/>
      <c r="H1408" s="466"/>
      <c r="I1408" s="423"/>
    </row>
    <row r="1409" spans="7:9">
      <c r="G1409" s="465"/>
      <c r="H1409" s="466"/>
      <c r="I1409" s="423"/>
    </row>
    <row r="1410" spans="7:9">
      <c r="G1410" s="465"/>
      <c r="H1410" s="466"/>
      <c r="I1410" s="423"/>
    </row>
    <row r="1411" spans="7:9">
      <c r="G1411" s="465"/>
      <c r="H1411" s="466"/>
      <c r="I1411" s="423"/>
    </row>
    <row r="1412" spans="7:9">
      <c r="G1412" s="465"/>
      <c r="H1412" s="466"/>
      <c r="I1412" s="423"/>
    </row>
    <row r="1413" spans="7:9">
      <c r="G1413" s="465"/>
      <c r="H1413" s="466"/>
      <c r="I1413" s="423"/>
    </row>
    <row r="1414" spans="7:9">
      <c r="G1414" s="465"/>
      <c r="H1414" s="466"/>
      <c r="I1414" s="423"/>
    </row>
    <row r="1415" spans="7:9">
      <c r="G1415" s="465"/>
      <c r="H1415" s="466"/>
      <c r="I1415" s="423"/>
    </row>
    <row r="1416" spans="7:9">
      <c r="G1416" s="465"/>
      <c r="H1416" s="466"/>
      <c r="I1416" s="423"/>
    </row>
    <row r="1417" spans="7:9">
      <c r="G1417" s="465"/>
      <c r="H1417" s="466"/>
      <c r="I1417" s="423"/>
    </row>
    <row r="1418" spans="7:9">
      <c r="G1418" s="465"/>
      <c r="H1418" s="466"/>
      <c r="I1418" s="423"/>
    </row>
    <row r="1419" spans="7:9">
      <c r="G1419" s="465"/>
      <c r="H1419" s="466"/>
      <c r="I1419" s="423"/>
    </row>
    <row r="1420" spans="7:9">
      <c r="G1420" s="465"/>
      <c r="H1420" s="466"/>
      <c r="I1420" s="423"/>
    </row>
    <row r="1421" spans="7:9">
      <c r="G1421" s="465"/>
      <c r="H1421" s="466"/>
      <c r="I1421" s="423"/>
    </row>
    <row r="1422" spans="7:9">
      <c r="G1422" s="465"/>
      <c r="H1422" s="466"/>
      <c r="I1422" s="423"/>
    </row>
    <row r="1423" spans="7:9">
      <c r="G1423" s="465"/>
      <c r="H1423" s="466"/>
      <c r="I1423" s="423"/>
    </row>
    <row r="1424" spans="7:9">
      <c r="G1424" s="465"/>
      <c r="H1424" s="466"/>
      <c r="I1424" s="423"/>
    </row>
    <row r="1425" spans="7:9">
      <c r="G1425" s="465"/>
      <c r="H1425" s="466"/>
      <c r="I1425" s="423"/>
    </row>
    <row r="1426" spans="7:9">
      <c r="G1426" s="465"/>
      <c r="H1426" s="466"/>
      <c r="I1426" s="423"/>
    </row>
    <row r="1427" spans="7:9">
      <c r="G1427" s="465"/>
      <c r="H1427" s="466"/>
      <c r="I1427" s="423"/>
    </row>
    <row r="1428" spans="7:9">
      <c r="G1428" s="465"/>
      <c r="H1428" s="466"/>
      <c r="I1428" s="423"/>
    </row>
    <row r="1429" spans="7:9">
      <c r="G1429" s="465"/>
      <c r="H1429" s="466"/>
      <c r="I1429" s="423"/>
    </row>
    <row r="1430" spans="7:9">
      <c r="G1430" s="465"/>
      <c r="H1430" s="466"/>
      <c r="I1430" s="423"/>
    </row>
    <row r="1431" spans="7:9">
      <c r="G1431" s="465"/>
      <c r="H1431" s="466"/>
      <c r="I1431" s="423"/>
    </row>
    <row r="1432" spans="7:9">
      <c r="G1432" s="465"/>
      <c r="H1432" s="466"/>
      <c r="I1432" s="423"/>
    </row>
    <row r="1433" spans="7:9">
      <c r="G1433" s="465"/>
      <c r="H1433" s="466"/>
      <c r="I1433" s="423"/>
    </row>
    <row r="1434" spans="7:9">
      <c r="G1434" s="465"/>
      <c r="H1434" s="466"/>
      <c r="I1434" s="423"/>
    </row>
    <row r="1435" spans="7:9">
      <c r="G1435" s="465"/>
      <c r="H1435" s="466"/>
      <c r="I1435" s="423"/>
    </row>
    <row r="1436" spans="7:9">
      <c r="G1436" s="465"/>
      <c r="H1436" s="466"/>
      <c r="I1436" s="423"/>
    </row>
    <row r="1437" spans="7:9">
      <c r="G1437" s="465"/>
      <c r="H1437" s="466"/>
      <c r="I1437" s="423"/>
    </row>
    <row r="1438" spans="7:9">
      <c r="G1438" s="465"/>
      <c r="H1438" s="466"/>
      <c r="I1438" s="423"/>
    </row>
    <row r="1439" spans="7:9">
      <c r="G1439" s="465"/>
      <c r="H1439" s="466"/>
      <c r="I1439" s="423"/>
    </row>
    <row r="1440" spans="7:9">
      <c r="G1440" s="465"/>
      <c r="H1440" s="466"/>
      <c r="I1440" s="423"/>
    </row>
    <row r="1441" spans="7:9">
      <c r="G1441" s="465"/>
      <c r="H1441" s="466"/>
      <c r="I1441" s="423"/>
    </row>
    <row r="1442" spans="7:9">
      <c r="G1442" s="465"/>
      <c r="H1442" s="466"/>
      <c r="I1442" s="423"/>
    </row>
    <row r="1443" spans="7:9">
      <c r="G1443" s="465"/>
      <c r="H1443" s="466"/>
      <c r="I1443" s="423"/>
    </row>
    <row r="1444" spans="7:9">
      <c r="G1444" s="465"/>
      <c r="H1444" s="466"/>
      <c r="I1444" s="423"/>
    </row>
    <row r="1445" spans="7:9">
      <c r="G1445" s="465"/>
      <c r="H1445" s="466"/>
      <c r="I1445" s="423"/>
    </row>
    <row r="1446" spans="7:9">
      <c r="G1446" s="465"/>
      <c r="H1446" s="466"/>
      <c r="I1446" s="423"/>
    </row>
    <row r="1447" spans="7:9">
      <c r="G1447" s="465"/>
      <c r="H1447" s="466"/>
      <c r="I1447" s="423"/>
    </row>
    <row r="1448" spans="7:9">
      <c r="G1448" s="465"/>
      <c r="H1448" s="466"/>
      <c r="I1448" s="423"/>
    </row>
    <row r="1449" spans="7:9">
      <c r="G1449" s="465"/>
      <c r="H1449" s="466"/>
      <c r="I1449" s="423"/>
    </row>
    <row r="1450" spans="7:9">
      <c r="G1450" s="465"/>
      <c r="H1450" s="466"/>
      <c r="I1450" s="423"/>
    </row>
    <row r="1451" spans="7:9">
      <c r="G1451" s="465"/>
      <c r="H1451" s="466"/>
      <c r="I1451" s="423"/>
    </row>
    <row r="1452" spans="7:9">
      <c r="G1452" s="465"/>
      <c r="H1452" s="466"/>
      <c r="I1452" s="423"/>
    </row>
    <row r="1453" spans="7:9">
      <c r="G1453" s="465"/>
      <c r="H1453" s="466"/>
      <c r="I1453" s="423"/>
    </row>
    <row r="1454" spans="7:9">
      <c r="G1454" s="465"/>
      <c r="H1454" s="466"/>
      <c r="I1454" s="423"/>
    </row>
    <row r="1455" spans="7:9">
      <c r="G1455" s="465"/>
      <c r="H1455" s="466"/>
      <c r="I1455" s="423"/>
    </row>
    <row r="1456" spans="7:9">
      <c r="G1456" s="465"/>
      <c r="H1456" s="466"/>
      <c r="I1456" s="423"/>
    </row>
    <row r="1457" spans="7:9">
      <c r="G1457" s="465"/>
      <c r="H1457" s="466"/>
      <c r="I1457" s="423"/>
    </row>
    <row r="1458" spans="7:9">
      <c r="G1458" s="465"/>
      <c r="H1458" s="466"/>
      <c r="I1458" s="423"/>
    </row>
    <row r="1459" spans="7:9">
      <c r="G1459" s="465"/>
      <c r="H1459" s="466"/>
      <c r="I1459" s="423"/>
    </row>
    <row r="1460" spans="7:9">
      <c r="G1460" s="465"/>
      <c r="H1460" s="466"/>
      <c r="I1460" s="423"/>
    </row>
    <row r="1461" spans="7:9">
      <c r="G1461" s="465"/>
      <c r="H1461" s="466"/>
      <c r="I1461" s="423"/>
    </row>
    <row r="1462" spans="7:9">
      <c r="G1462" s="465"/>
      <c r="H1462" s="466"/>
      <c r="I1462" s="423"/>
    </row>
    <row r="1463" spans="7:9">
      <c r="G1463" s="465"/>
      <c r="H1463" s="466"/>
      <c r="I1463" s="423"/>
    </row>
    <row r="1464" spans="7:9">
      <c r="G1464" s="465"/>
      <c r="H1464" s="466"/>
      <c r="I1464" s="423"/>
    </row>
    <row r="1465" spans="7:9">
      <c r="G1465" s="465"/>
      <c r="H1465" s="466"/>
      <c r="I1465" s="423"/>
    </row>
    <row r="1466" spans="7:9">
      <c r="G1466" s="465"/>
      <c r="H1466" s="466"/>
      <c r="I1466" s="423"/>
    </row>
    <row r="1467" spans="7:9">
      <c r="G1467" s="465"/>
      <c r="H1467" s="466"/>
      <c r="I1467" s="423"/>
    </row>
    <row r="1468" spans="7:9">
      <c r="G1468" s="465"/>
      <c r="H1468" s="466"/>
      <c r="I1468" s="423"/>
    </row>
    <row r="1469" spans="7:9">
      <c r="G1469" s="465"/>
      <c r="H1469" s="466"/>
      <c r="I1469" s="423"/>
    </row>
    <row r="1470" spans="7:9">
      <c r="G1470" s="465"/>
      <c r="H1470" s="466"/>
      <c r="I1470" s="423"/>
    </row>
    <row r="1471" spans="7:9">
      <c r="G1471" s="465"/>
      <c r="H1471" s="466"/>
      <c r="I1471" s="423"/>
    </row>
    <row r="1472" spans="7:9">
      <c r="G1472" s="465"/>
      <c r="H1472" s="466"/>
      <c r="I1472" s="423"/>
    </row>
    <row r="1473" spans="7:9">
      <c r="G1473" s="465"/>
      <c r="H1473" s="466"/>
      <c r="I1473" s="423"/>
    </row>
    <row r="1474" spans="7:9">
      <c r="G1474" s="465"/>
      <c r="H1474" s="466"/>
      <c r="I1474" s="423"/>
    </row>
    <row r="1475" spans="7:9">
      <c r="G1475" s="465"/>
      <c r="H1475" s="466"/>
      <c r="I1475" s="423"/>
    </row>
    <row r="1476" spans="7:9">
      <c r="G1476" s="465"/>
      <c r="H1476" s="466"/>
      <c r="I1476" s="423"/>
    </row>
    <row r="1477" spans="7:9">
      <c r="G1477" s="465"/>
      <c r="H1477" s="466"/>
      <c r="I1477" s="423"/>
    </row>
    <row r="1478" spans="7:9">
      <c r="G1478" s="465"/>
      <c r="H1478" s="466"/>
      <c r="I1478" s="423"/>
    </row>
    <row r="1479" spans="7:9">
      <c r="G1479" s="465"/>
      <c r="H1479" s="466"/>
      <c r="I1479" s="423"/>
    </row>
    <row r="1480" spans="7:9">
      <c r="G1480" s="465"/>
      <c r="H1480" s="466"/>
      <c r="I1480" s="423"/>
    </row>
    <row r="1481" spans="7:9">
      <c r="G1481" s="465"/>
      <c r="H1481" s="466"/>
      <c r="I1481" s="423"/>
    </row>
    <row r="1482" spans="7:9">
      <c r="G1482" s="465"/>
      <c r="H1482" s="466"/>
      <c r="I1482" s="423"/>
    </row>
    <row r="1483" spans="7:9">
      <c r="G1483" s="465"/>
      <c r="H1483" s="466"/>
      <c r="I1483" s="423"/>
    </row>
    <row r="1484" spans="7:9">
      <c r="G1484" s="465"/>
      <c r="H1484" s="466"/>
      <c r="I1484" s="423"/>
    </row>
    <row r="1485" spans="7:9">
      <c r="G1485" s="465"/>
      <c r="H1485" s="466"/>
      <c r="I1485" s="423"/>
    </row>
    <row r="1486" spans="7:9">
      <c r="G1486" s="465"/>
      <c r="H1486" s="466"/>
      <c r="I1486" s="423"/>
    </row>
    <row r="1487" spans="7:9">
      <c r="G1487" s="465"/>
      <c r="H1487" s="466"/>
      <c r="I1487" s="423"/>
    </row>
    <row r="1488" spans="7:9">
      <c r="G1488" s="465"/>
      <c r="H1488" s="466"/>
      <c r="I1488" s="423"/>
    </row>
    <row r="1489" spans="7:9">
      <c r="G1489" s="465"/>
      <c r="H1489" s="466"/>
      <c r="I1489" s="423"/>
    </row>
    <row r="1490" spans="7:9">
      <c r="G1490" s="465"/>
      <c r="H1490" s="466"/>
      <c r="I1490" s="423"/>
    </row>
    <row r="1491" spans="7:9">
      <c r="G1491" s="465"/>
      <c r="H1491" s="466"/>
      <c r="I1491" s="423"/>
    </row>
    <row r="1492" spans="7:9">
      <c r="G1492" s="465"/>
      <c r="H1492" s="466"/>
      <c r="I1492" s="423"/>
    </row>
    <row r="1493" spans="7:9">
      <c r="G1493" s="465"/>
      <c r="H1493" s="466"/>
      <c r="I1493" s="423"/>
    </row>
    <row r="1494" spans="7:9">
      <c r="G1494" s="465"/>
      <c r="H1494" s="466"/>
      <c r="I1494" s="423"/>
    </row>
    <row r="1495" spans="7:9">
      <c r="G1495" s="465"/>
      <c r="H1495" s="466"/>
      <c r="I1495" s="423"/>
    </row>
    <row r="1496" spans="7:9">
      <c r="G1496" s="465"/>
      <c r="H1496" s="466"/>
      <c r="I1496" s="423"/>
    </row>
    <row r="1497" spans="7:9">
      <c r="G1497" s="465"/>
      <c r="H1497" s="466"/>
      <c r="I1497" s="423"/>
    </row>
    <row r="1498" spans="7:9">
      <c r="G1498" s="465"/>
      <c r="H1498" s="466"/>
      <c r="I1498" s="423"/>
    </row>
    <row r="1499" spans="7:9">
      <c r="G1499" s="465"/>
      <c r="H1499" s="466"/>
      <c r="I1499" s="423"/>
    </row>
    <row r="1500" spans="7:9">
      <c r="G1500" s="465"/>
      <c r="H1500" s="466"/>
      <c r="I1500" s="423"/>
    </row>
    <row r="1501" spans="7:9">
      <c r="G1501" s="465"/>
      <c r="H1501" s="466"/>
      <c r="I1501" s="423"/>
    </row>
    <row r="1502" spans="7:9">
      <c r="G1502" s="465"/>
      <c r="H1502" s="466"/>
      <c r="I1502" s="423"/>
    </row>
    <row r="1503" spans="7:9">
      <c r="G1503" s="465"/>
      <c r="H1503" s="466"/>
      <c r="I1503" s="423"/>
    </row>
    <row r="1504" spans="7:9">
      <c r="G1504" s="465"/>
      <c r="H1504" s="466"/>
      <c r="I1504" s="423"/>
    </row>
    <row r="1505" spans="7:9">
      <c r="G1505" s="465"/>
      <c r="H1505" s="466"/>
      <c r="I1505" s="423"/>
    </row>
    <row r="1506" spans="7:9">
      <c r="G1506" s="465"/>
      <c r="H1506" s="466"/>
      <c r="I1506" s="423"/>
    </row>
    <row r="1507" spans="7:9">
      <c r="G1507" s="465"/>
      <c r="H1507" s="466"/>
      <c r="I1507" s="423"/>
    </row>
    <row r="1508" spans="7:9">
      <c r="G1508" s="465"/>
      <c r="H1508" s="466"/>
      <c r="I1508" s="423"/>
    </row>
    <row r="1509" spans="7:9">
      <c r="G1509" s="465"/>
      <c r="H1509" s="466"/>
      <c r="I1509" s="423"/>
    </row>
    <row r="1510" spans="7:9">
      <c r="G1510" s="465"/>
      <c r="H1510" s="466"/>
      <c r="I1510" s="423"/>
    </row>
    <row r="1511" spans="7:9">
      <c r="G1511" s="465"/>
      <c r="H1511" s="466"/>
      <c r="I1511" s="423"/>
    </row>
    <row r="1512" spans="7:9">
      <c r="G1512" s="465"/>
      <c r="H1512" s="466"/>
      <c r="I1512" s="423"/>
    </row>
    <row r="1513" spans="7:9">
      <c r="G1513" s="465"/>
      <c r="H1513" s="466"/>
      <c r="I1513" s="423"/>
    </row>
    <row r="1514" spans="7:9">
      <c r="G1514" s="465"/>
      <c r="H1514" s="466"/>
      <c r="I1514" s="423"/>
    </row>
    <row r="1515" spans="7:9">
      <c r="G1515" s="465"/>
      <c r="H1515" s="466"/>
      <c r="I1515" s="423"/>
    </row>
    <row r="1516" spans="7:9">
      <c r="G1516" s="465"/>
      <c r="H1516" s="466"/>
      <c r="I1516" s="423"/>
    </row>
    <row r="1517" spans="7:9">
      <c r="G1517" s="465"/>
      <c r="H1517" s="466"/>
      <c r="I1517" s="423"/>
    </row>
    <row r="1518" spans="7:9">
      <c r="G1518" s="465"/>
      <c r="H1518" s="466"/>
      <c r="I1518" s="423"/>
    </row>
    <row r="1519" spans="7:9">
      <c r="G1519" s="465"/>
      <c r="H1519" s="466"/>
      <c r="I1519" s="423"/>
    </row>
    <row r="1520" spans="7:9">
      <c r="G1520" s="465"/>
      <c r="H1520" s="466"/>
      <c r="I1520" s="423"/>
    </row>
    <row r="1521" spans="7:9">
      <c r="G1521" s="465"/>
      <c r="H1521" s="466"/>
      <c r="I1521" s="423"/>
    </row>
    <row r="1522" spans="7:9">
      <c r="G1522" s="465"/>
      <c r="H1522" s="466"/>
      <c r="I1522" s="423"/>
    </row>
    <row r="1523" spans="7:9">
      <c r="G1523" s="465"/>
      <c r="H1523" s="466"/>
      <c r="I1523" s="423"/>
    </row>
    <row r="1524" spans="7:9">
      <c r="G1524" s="465"/>
      <c r="H1524" s="466"/>
      <c r="I1524" s="423"/>
    </row>
    <row r="1525" spans="7:9">
      <c r="G1525" s="465"/>
      <c r="H1525" s="466"/>
      <c r="I1525" s="423"/>
    </row>
    <row r="1526" spans="7:9">
      <c r="G1526" s="465"/>
      <c r="H1526" s="466"/>
      <c r="I1526" s="423"/>
    </row>
    <row r="1527" spans="7:9">
      <c r="G1527" s="465"/>
      <c r="H1527" s="466"/>
      <c r="I1527" s="423"/>
    </row>
    <row r="1528" spans="7:9">
      <c r="G1528" s="465"/>
      <c r="H1528" s="466"/>
      <c r="I1528" s="423"/>
    </row>
    <row r="1529" spans="7:9">
      <c r="G1529" s="465"/>
      <c r="H1529" s="466"/>
      <c r="I1529" s="423"/>
    </row>
    <row r="1530" spans="7:9">
      <c r="G1530" s="465"/>
      <c r="H1530" s="466"/>
      <c r="I1530" s="423"/>
    </row>
    <row r="1531" spans="7:9">
      <c r="G1531" s="465"/>
      <c r="H1531" s="466"/>
      <c r="I1531" s="423"/>
    </row>
    <row r="1532" spans="7:9">
      <c r="G1532" s="465"/>
      <c r="H1532" s="466"/>
      <c r="I1532" s="423"/>
    </row>
    <row r="1533" spans="7:9">
      <c r="G1533" s="465"/>
      <c r="H1533" s="466"/>
      <c r="I1533" s="423"/>
    </row>
    <row r="1534" spans="7:9">
      <c r="G1534" s="465"/>
      <c r="H1534" s="466"/>
      <c r="I1534" s="423"/>
    </row>
    <row r="1535" spans="7:9">
      <c r="G1535" s="465"/>
      <c r="H1535" s="466"/>
      <c r="I1535" s="423"/>
    </row>
    <row r="1536" spans="7:9">
      <c r="G1536" s="465"/>
      <c r="H1536" s="466"/>
      <c r="I1536" s="423"/>
    </row>
    <row r="1537" spans="7:9">
      <c r="G1537" s="465"/>
      <c r="H1537" s="466"/>
      <c r="I1537" s="423"/>
    </row>
    <row r="1538" spans="7:9">
      <c r="G1538" s="465"/>
      <c r="H1538" s="466"/>
      <c r="I1538" s="423"/>
    </row>
    <row r="1539" spans="7:9">
      <c r="G1539" s="465"/>
      <c r="H1539" s="466"/>
      <c r="I1539" s="423"/>
    </row>
    <row r="1540" spans="7:9">
      <c r="G1540" s="465"/>
      <c r="H1540" s="466"/>
      <c r="I1540" s="423"/>
    </row>
    <row r="1541" spans="7:9">
      <c r="G1541" s="465"/>
      <c r="H1541" s="466"/>
      <c r="I1541" s="423"/>
    </row>
    <row r="1542" spans="7:9">
      <c r="G1542" s="465"/>
      <c r="H1542" s="466"/>
      <c r="I1542" s="423"/>
    </row>
    <row r="1543" spans="7:9">
      <c r="G1543" s="465"/>
      <c r="H1543" s="466"/>
      <c r="I1543" s="423"/>
    </row>
    <row r="1544" spans="7:9">
      <c r="G1544" s="465"/>
      <c r="H1544" s="466"/>
      <c r="I1544" s="423"/>
    </row>
    <row r="1545" spans="7:9">
      <c r="G1545" s="465"/>
      <c r="H1545" s="466"/>
      <c r="I1545" s="423"/>
    </row>
    <row r="1546" spans="7:9">
      <c r="G1546" s="465"/>
      <c r="H1546" s="466"/>
      <c r="I1546" s="423"/>
    </row>
    <row r="1547" spans="7:9">
      <c r="G1547" s="465"/>
      <c r="H1547" s="466"/>
      <c r="I1547" s="423"/>
    </row>
    <row r="1548" spans="7:9">
      <c r="G1548" s="465"/>
      <c r="H1548" s="466"/>
      <c r="I1548" s="423"/>
    </row>
    <row r="1549" spans="7:9">
      <c r="G1549" s="465"/>
      <c r="H1549" s="466"/>
      <c r="I1549" s="423"/>
    </row>
    <row r="1550" spans="7:9">
      <c r="G1550" s="465"/>
      <c r="H1550" s="466"/>
      <c r="I1550" s="423"/>
    </row>
    <row r="1551" spans="7:9">
      <c r="G1551" s="465"/>
      <c r="H1551" s="466"/>
      <c r="I1551" s="423"/>
    </row>
    <row r="1552" spans="7:9">
      <c r="G1552" s="465"/>
      <c r="H1552" s="466"/>
      <c r="I1552" s="423"/>
    </row>
    <row r="1553" spans="7:9">
      <c r="G1553" s="465"/>
      <c r="H1553" s="466"/>
      <c r="I1553" s="423"/>
    </row>
    <row r="1554" spans="7:9">
      <c r="G1554" s="465"/>
      <c r="H1554" s="466"/>
      <c r="I1554" s="423"/>
    </row>
    <row r="1555" spans="7:9">
      <c r="G1555" s="465"/>
      <c r="H1555" s="466"/>
      <c r="I1555" s="423"/>
    </row>
    <row r="1556" spans="7:9">
      <c r="G1556" s="465"/>
      <c r="H1556" s="466"/>
      <c r="I1556" s="423"/>
    </row>
    <row r="1557" spans="7:9">
      <c r="G1557" s="465"/>
      <c r="H1557" s="466"/>
      <c r="I1557" s="423"/>
    </row>
    <row r="1558" spans="7:9">
      <c r="G1558" s="465"/>
      <c r="H1558" s="466"/>
      <c r="I1558" s="423"/>
    </row>
    <row r="1559" spans="7:9">
      <c r="G1559" s="465"/>
      <c r="H1559" s="466"/>
      <c r="I1559" s="423"/>
    </row>
    <row r="1560" spans="7:9">
      <c r="G1560" s="465"/>
      <c r="H1560" s="466"/>
      <c r="I1560" s="423"/>
    </row>
    <row r="1561" spans="7:9">
      <c r="G1561" s="465"/>
      <c r="H1561" s="466"/>
      <c r="I1561" s="423"/>
    </row>
    <row r="1562" spans="7:9">
      <c r="G1562" s="465"/>
      <c r="H1562" s="466"/>
      <c r="I1562" s="423"/>
    </row>
    <row r="1563" spans="7:9">
      <c r="G1563" s="465"/>
      <c r="H1563" s="466"/>
      <c r="I1563" s="423"/>
    </row>
    <row r="1564" spans="7:9">
      <c r="G1564" s="465"/>
      <c r="H1564" s="466"/>
      <c r="I1564" s="423"/>
    </row>
    <row r="1565" spans="7:9">
      <c r="G1565" s="465"/>
      <c r="H1565" s="466"/>
      <c r="I1565" s="423"/>
    </row>
    <row r="1566" spans="7:9">
      <c r="G1566" s="465"/>
      <c r="H1566" s="466"/>
      <c r="I1566" s="423"/>
    </row>
    <row r="1567" spans="7:9">
      <c r="G1567" s="465"/>
      <c r="H1567" s="466"/>
      <c r="I1567" s="423"/>
    </row>
    <row r="1568" spans="7:9">
      <c r="G1568" s="465"/>
      <c r="H1568" s="466"/>
      <c r="I1568" s="423"/>
    </row>
    <row r="1569" spans="7:9">
      <c r="G1569" s="465"/>
      <c r="H1569" s="466"/>
      <c r="I1569" s="423"/>
    </row>
    <row r="1570" spans="7:9">
      <c r="G1570" s="465"/>
      <c r="H1570" s="466"/>
      <c r="I1570" s="423"/>
    </row>
    <row r="1571" spans="7:9">
      <c r="G1571" s="465"/>
      <c r="H1571" s="466"/>
      <c r="I1571" s="423"/>
    </row>
    <row r="1572" spans="7:9">
      <c r="G1572" s="465"/>
      <c r="H1572" s="466"/>
      <c r="I1572" s="423"/>
    </row>
    <row r="1573" spans="7:9">
      <c r="G1573" s="465"/>
      <c r="H1573" s="466"/>
      <c r="I1573" s="423"/>
    </row>
    <row r="1574" spans="7:9">
      <c r="G1574" s="465"/>
      <c r="H1574" s="466"/>
      <c r="I1574" s="423"/>
    </row>
    <row r="1575" spans="7:9">
      <c r="G1575" s="465"/>
      <c r="H1575" s="466"/>
      <c r="I1575" s="423"/>
    </row>
    <row r="1576" spans="7:9">
      <c r="G1576" s="465"/>
      <c r="H1576" s="466"/>
      <c r="I1576" s="423"/>
    </row>
    <row r="1577" spans="7:9">
      <c r="G1577" s="465"/>
      <c r="H1577" s="466"/>
      <c r="I1577" s="423"/>
    </row>
    <row r="1578" spans="7:9">
      <c r="G1578" s="465"/>
      <c r="H1578" s="466"/>
      <c r="I1578" s="423"/>
    </row>
    <row r="1579" spans="7:9">
      <c r="G1579" s="465"/>
      <c r="H1579" s="466"/>
      <c r="I1579" s="423"/>
    </row>
    <row r="1580" spans="7:9">
      <c r="G1580" s="465"/>
      <c r="H1580" s="466"/>
      <c r="I1580" s="423"/>
    </row>
    <row r="1581" spans="7:9">
      <c r="G1581" s="465"/>
      <c r="H1581" s="466"/>
      <c r="I1581" s="423"/>
    </row>
    <row r="1582" spans="7:9">
      <c r="G1582" s="465"/>
      <c r="H1582" s="466"/>
      <c r="I1582" s="423"/>
    </row>
    <row r="1583" spans="7:9">
      <c r="G1583" s="465"/>
      <c r="H1583" s="466"/>
      <c r="I1583" s="423"/>
    </row>
    <row r="1584" spans="7:9">
      <c r="G1584" s="465"/>
      <c r="H1584" s="466"/>
      <c r="I1584" s="423"/>
    </row>
    <row r="1585" spans="7:9">
      <c r="G1585" s="465"/>
      <c r="H1585" s="466"/>
      <c r="I1585" s="423"/>
    </row>
    <row r="1586" spans="7:9">
      <c r="G1586" s="465"/>
      <c r="H1586" s="466"/>
      <c r="I1586" s="423"/>
    </row>
    <row r="1587" spans="7:9">
      <c r="G1587" s="465"/>
      <c r="H1587" s="466"/>
      <c r="I1587" s="423"/>
    </row>
    <row r="1588" spans="7:9">
      <c r="G1588" s="465"/>
      <c r="H1588" s="466"/>
      <c r="I1588" s="423"/>
    </row>
    <row r="1589" spans="7:9">
      <c r="G1589" s="465"/>
      <c r="H1589" s="466"/>
      <c r="I1589" s="423"/>
    </row>
    <row r="1590" spans="7:9">
      <c r="G1590" s="465"/>
      <c r="H1590" s="466"/>
      <c r="I1590" s="423"/>
    </row>
    <row r="1591" spans="7:9">
      <c r="G1591" s="465"/>
      <c r="H1591" s="466"/>
      <c r="I1591" s="423"/>
    </row>
    <row r="1592" spans="7:9">
      <c r="G1592" s="465"/>
      <c r="H1592" s="466"/>
      <c r="I1592" s="423"/>
    </row>
    <row r="1593" spans="7:9">
      <c r="G1593" s="465"/>
      <c r="H1593" s="466"/>
      <c r="I1593" s="423"/>
    </row>
    <row r="1594" spans="7:9">
      <c r="G1594" s="465"/>
      <c r="H1594" s="466"/>
      <c r="I1594" s="423"/>
    </row>
    <row r="1595" spans="7:9">
      <c r="G1595" s="465"/>
      <c r="H1595" s="466"/>
      <c r="I1595" s="423"/>
    </row>
    <row r="1596" spans="7:9">
      <c r="G1596" s="465"/>
      <c r="H1596" s="466"/>
      <c r="I1596" s="423"/>
    </row>
    <row r="1597" spans="7:9">
      <c r="G1597" s="465"/>
      <c r="H1597" s="466"/>
      <c r="I1597" s="423"/>
    </row>
    <row r="1598" spans="7:9">
      <c r="G1598" s="465"/>
      <c r="H1598" s="466"/>
      <c r="I1598" s="423"/>
    </row>
    <row r="1599" spans="7:9">
      <c r="G1599" s="465"/>
      <c r="H1599" s="466"/>
      <c r="I1599" s="423"/>
    </row>
    <row r="1600" spans="7:9">
      <c r="G1600" s="465"/>
      <c r="H1600" s="466"/>
      <c r="I1600" s="423"/>
    </row>
    <row r="1601" spans="7:9">
      <c r="G1601" s="465"/>
      <c r="H1601" s="466"/>
      <c r="I1601" s="423"/>
    </row>
    <row r="1602" spans="7:9">
      <c r="G1602" s="465"/>
      <c r="H1602" s="466"/>
      <c r="I1602" s="423"/>
    </row>
    <row r="1603" spans="7:9">
      <c r="G1603" s="465"/>
      <c r="H1603" s="466"/>
      <c r="I1603" s="423"/>
    </row>
    <row r="1604" spans="7:9">
      <c r="G1604" s="465"/>
      <c r="H1604" s="466"/>
      <c r="I1604" s="423"/>
    </row>
    <row r="1605" spans="7:9">
      <c r="G1605" s="465"/>
      <c r="H1605" s="466"/>
      <c r="I1605" s="423"/>
    </row>
    <row r="1606" spans="7:9">
      <c r="G1606" s="465"/>
      <c r="H1606" s="466"/>
      <c r="I1606" s="423"/>
    </row>
    <row r="1607" spans="7:9">
      <c r="G1607" s="465"/>
      <c r="H1607" s="466"/>
      <c r="I1607" s="423"/>
    </row>
    <row r="1608" spans="7:9">
      <c r="G1608" s="465"/>
      <c r="H1608" s="466"/>
      <c r="I1608" s="423"/>
    </row>
    <row r="1609" spans="7:9">
      <c r="G1609" s="465"/>
      <c r="H1609" s="466"/>
      <c r="I1609" s="423"/>
    </row>
    <row r="1610" spans="7:9">
      <c r="G1610" s="465"/>
      <c r="H1610" s="466"/>
      <c r="I1610" s="423"/>
    </row>
    <row r="1611" spans="7:9">
      <c r="G1611" s="465"/>
      <c r="H1611" s="466"/>
      <c r="I1611" s="423"/>
    </row>
    <row r="1612" spans="7:9">
      <c r="G1612" s="465"/>
      <c r="H1612" s="466"/>
      <c r="I1612" s="423"/>
    </row>
    <row r="1613" spans="7:9">
      <c r="G1613" s="465"/>
      <c r="H1613" s="466"/>
      <c r="I1613" s="423"/>
    </row>
    <row r="1614" spans="7:9">
      <c r="G1614" s="465"/>
      <c r="H1614" s="466"/>
      <c r="I1614" s="423"/>
    </row>
    <row r="1615" spans="7:9">
      <c r="G1615" s="465"/>
      <c r="H1615" s="466"/>
      <c r="I1615" s="423"/>
    </row>
    <row r="1616" spans="7:9">
      <c r="G1616" s="465"/>
      <c r="H1616" s="466"/>
      <c r="I1616" s="423"/>
    </row>
    <row r="1617" spans="7:9">
      <c r="G1617" s="465"/>
      <c r="H1617" s="466"/>
      <c r="I1617" s="423"/>
    </row>
    <row r="1618" spans="7:9">
      <c r="G1618" s="465"/>
      <c r="H1618" s="466"/>
      <c r="I1618" s="423"/>
    </row>
    <row r="1619" spans="7:9">
      <c r="G1619" s="465"/>
      <c r="H1619" s="466"/>
      <c r="I1619" s="423"/>
    </row>
    <row r="1620" spans="7:9">
      <c r="G1620" s="465"/>
      <c r="H1620" s="466"/>
      <c r="I1620" s="423"/>
    </row>
    <row r="1621" spans="7:9">
      <c r="G1621" s="465"/>
      <c r="H1621" s="466"/>
      <c r="I1621" s="423"/>
    </row>
    <row r="1622" spans="7:9">
      <c r="G1622" s="465"/>
      <c r="H1622" s="466"/>
      <c r="I1622" s="423"/>
    </row>
    <row r="1623" spans="7:9">
      <c r="G1623" s="465"/>
      <c r="H1623" s="466"/>
      <c r="I1623" s="423"/>
    </row>
    <row r="1624" spans="7:9">
      <c r="G1624" s="465"/>
      <c r="H1624" s="466"/>
      <c r="I1624" s="423"/>
    </row>
    <row r="1625" spans="7:9">
      <c r="G1625" s="465"/>
      <c r="H1625" s="466"/>
      <c r="I1625" s="423"/>
    </row>
    <row r="1626" spans="7:9">
      <c r="G1626" s="465"/>
      <c r="H1626" s="466"/>
      <c r="I1626" s="423"/>
    </row>
    <row r="1627" spans="7:9">
      <c r="G1627" s="465"/>
      <c r="H1627" s="466"/>
      <c r="I1627" s="423"/>
    </row>
    <row r="1628" spans="7:9">
      <c r="G1628" s="465"/>
      <c r="H1628" s="466"/>
      <c r="I1628" s="423"/>
    </row>
    <row r="1629" spans="7:9">
      <c r="G1629" s="465"/>
      <c r="H1629" s="466"/>
      <c r="I1629" s="423"/>
    </row>
    <row r="1630" spans="7:9">
      <c r="G1630" s="465"/>
      <c r="H1630" s="466"/>
      <c r="I1630" s="423"/>
    </row>
    <row r="1631" spans="7:9">
      <c r="G1631" s="465"/>
      <c r="H1631" s="466"/>
      <c r="I1631" s="423"/>
    </row>
    <row r="1632" spans="7:9">
      <c r="G1632" s="465"/>
      <c r="H1632" s="466"/>
      <c r="I1632" s="423"/>
    </row>
    <row r="1633" spans="7:9">
      <c r="G1633" s="465"/>
      <c r="H1633" s="466"/>
      <c r="I1633" s="423"/>
    </row>
    <row r="1634" spans="7:9">
      <c r="G1634" s="465"/>
      <c r="H1634" s="466"/>
      <c r="I1634" s="423"/>
    </row>
    <row r="1635" spans="7:9">
      <c r="G1635" s="465"/>
      <c r="H1635" s="466"/>
      <c r="I1635" s="423"/>
    </row>
    <row r="1636" spans="7:9">
      <c r="G1636" s="465"/>
      <c r="H1636" s="466"/>
      <c r="I1636" s="423"/>
    </row>
    <row r="1637" spans="7:9">
      <c r="G1637" s="465"/>
      <c r="H1637" s="466"/>
      <c r="I1637" s="423"/>
    </row>
    <row r="1638" spans="7:9">
      <c r="G1638" s="465"/>
      <c r="H1638" s="466"/>
      <c r="I1638" s="423"/>
    </row>
    <row r="1639" spans="7:9">
      <c r="G1639" s="465"/>
      <c r="H1639" s="466"/>
      <c r="I1639" s="423"/>
    </row>
    <row r="1640" spans="7:9">
      <c r="G1640" s="465"/>
      <c r="H1640" s="466"/>
      <c r="I1640" s="423"/>
    </row>
    <row r="1641" spans="7:9">
      <c r="G1641" s="465"/>
      <c r="H1641" s="466"/>
      <c r="I1641" s="423"/>
    </row>
    <row r="1642" spans="7:9">
      <c r="G1642" s="465"/>
      <c r="H1642" s="466"/>
      <c r="I1642" s="423"/>
    </row>
    <row r="1643" spans="7:9">
      <c r="G1643" s="465"/>
      <c r="H1643" s="466"/>
      <c r="I1643" s="423"/>
    </row>
    <row r="1644" spans="7:9">
      <c r="G1644" s="465"/>
      <c r="H1644" s="466"/>
      <c r="I1644" s="423"/>
    </row>
    <row r="1645" spans="7:9">
      <c r="G1645" s="465"/>
      <c r="H1645" s="466"/>
      <c r="I1645" s="423"/>
    </row>
    <row r="1646" spans="7:9">
      <c r="G1646" s="465"/>
      <c r="H1646" s="466"/>
      <c r="I1646" s="423"/>
    </row>
    <row r="1647" spans="7:9">
      <c r="G1647" s="465"/>
      <c r="H1647" s="466"/>
      <c r="I1647" s="423"/>
    </row>
    <row r="1648" spans="7:9">
      <c r="G1648" s="465"/>
      <c r="H1648" s="466"/>
      <c r="I1648" s="423"/>
    </row>
    <row r="1649" spans="7:9">
      <c r="G1649" s="465"/>
      <c r="H1649" s="466"/>
      <c r="I1649" s="423"/>
    </row>
    <row r="1650" spans="7:9">
      <c r="G1650" s="465"/>
      <c r="H1650" s="466"/>
      <c r="I1650" s="423"/>
    </row>
    <row r="1651" spans="7:9">
      <c r="G1651" s="465"/>
      <c r="H1651" s="466"/>
      <c r="I1651" s="423"/>
    </row>
    <row r="1652" spans="7:9">
      <c r="G1652" s="465"/>
      <c r="H1652" s="466"/>
      <c r="I1652" s="423"/>
    </row>
    <row r="1653" spans="7:9">
      <c r="G1653" s="465"/>
      <c r="H1653" s="466"/>
      <c r="I1653" s="423"/>
    </row>
    <row r="1654" spans="7:9">
      <c r="G1654" s="465"/>
      <c r="H1654" s="466"/>
      <c r="I1654" s="423"/>
    </row>
    <row r="1655" spans="7:9">
      <c r="G1655" s="465"/>
      <c r="H1655" s="466"/>
      <c r="I1655" s="423"/>
    </row>
    <row r="1656" spans="7:9">
      <c r="G1656" s="465"/>
      <c r="H1656" s="466"/>
      <c r="I1656" s="423"/>
    </row>
    <row r="1657" spans="7:9">
      <c r="G1657" s="465"/>
      <c r="H1657" s="466"/>
      <c r="I1657" s="423"/>
    </row>
    <row r="1658" spans="7:9">
      <c r="G1658" s="465"/>
      <c r="H1658" s="466"/>
      <c r="I1658" s="423"/>
    </row>
    <row r="1659" spans="7:9">
      <c r="G1659" s="465"/>
      <c r="H1659" s="466"/>
      <c r="I1659" s="423"/>
    </row>
    <row r="1660" spans="7:9">
      <c r="G1660" s="465"/>
      <c r="H1660" s="466"/>
      <c r="I1660" s="423"/>
    </row>
    <row r="1661" spans="7:9">
      <c r="G1661" s="465"/>
      <c r="H1661" s="466"/>
      <c r="I1661" s="423"/>
    </row>
    <row r="1662" spans="7:9">
      <c r="G1662" s="465"/>
      <c r="H1662" s="466"/>
      <c r="I1662" s="423"/>
    </row>
    <row r="1663" spans="7:9">
      <c r="G1663" s="465"/>
      <c r="H1663" s="466"/>
      <c r="I1663" s="423"/>
    </row>
    <row r="1664" spans="7:9">
      <c r="G1664" s="465"/>
      <c r="H1664" s="466"/>
      <c r="I1664" s="423"/>
    </row>
    <row r="1665" spans="7:9">
      <c r="G1665" s="465"/>
      <c r="H1665" s="466"/>
      <c r="I1665" s="423"/>
    </row>
    <row r="1666" spans="7:9">
      <c r="G1666" s="465"/>
      <c r="H1666" s="466"/>
      <c r="I1666" s="423"/>
    </row>
    <row r="1667" spans="7:9">
      <c r="G1667" s="465"/>
      <c r="H1667" s="466"/>
      <c r="I1667" s="423"/>
    </row>
    <row r="1668" spans="7:9">
      <c r="G1668" s="465"/>
      <c r="H1668" s="466"/>
      <c r="I1668" s="423"/>
    </row>
    <row r="1669" spans="7:9">
      <c r="G1669" s="465"/>
      <c r="H1669" s="466"/>
      <c r="I1669" s="423"/>
    </row>
    <row r="1670" spans="7:9">
      <c r="G1670" s="465"/>
      <c r="H1670" s="466"/>
      <c r="I1670" s="423"/>
    </row>
    <row r="1671" spans="7:9">
      <c r="G1671" s="465"/>
      <c r="H1671" s="466"/>
      <c r="I1671" s="423"/>
    </row>
    <row r="1672" spans="7:9">
      <c r="G1672" s="465"/>
      <c r="H1672" s="466"/>
      <c r="I1672" s="423"/>
    </row>
    <row r="1673" spans="7:9">
      <c r="G1673" s="465"/>
      <c r="H1673" s="466"/>
      <c r="I1673" s="423"/>
    </row>
    <row r="1674" spans="7:9">
      <c r="G1674" s="465"/>
      <c r="H1674" s="466"/>
      <c r="I1674" s="423"/>
    </row>
    <row r="1675" spans="7:9">
      <c r="G1675" s="465"/>
      <c r="H1675" s="466"/>
      <c r="I1675" s="423"/>
    </row>
    <row r="1676" spans="7:9">
      <c r="G1676" s="465"/>
      <c r="H1676" s="466"/>
      <c r="I1676" s="423"/>
    </row>
    <row r="1677" spans="7:9">
      <c r="G1677" s="465"/>
      <c r="H1677" s="466"/>
      <c r="I1677" s="423"/>
    </row>
    <row r="1678" spans="7:9">
      <c r="G1678" s="465"/>
      <c r="H1678" s="466"/>
      <c r="I1678" s="423"/>
    </row>
    <row r="1679" spans="7:9">
      <c r="G1679" s="465"/>
      <c r="H1679" s="466"/>
      <c r="I1679" s="423"/>
    </row>
    <row r="1680" spans="7:9">
      <c r="G1680" s="465"/>
      <c r="H1680" s="466"/>
      <c r="I1680" s="423"/>
    </row>
    <row r="1681" spans="7:9">
      <c r="G1681" s="465"/>
      <c r="H1681" s="466"/>
      <c r="I1681" s="423"/>
    </row>
    <row r="1682" spans="7:9">
      <c r="G1682" s="465"/>
      <c r="H1682" s="466"/>
      <c r="I1682" s="423"/>
    </row>
    <row r="1683" spans="7:9">
      <c r="G1683" s="465"/>
      <c r="H1683" s="466"/>
      <c r="I1683" s="423"/>
    </row>
    <row r="1684" spans="7:9">
      <c r="G1684" s="465"/>
      <c r="H1684" s="466"/>
      <c r="I1684" s="423"/>
    </row>
    <row r="1685" spans="7:9">
      <c r="G1685" s="465"/>
      <c r="H1685" s="466"/>
      <c r="I1685" s="423"/>
    </row>
    <row r="1686" spans="7:9">
      <c r="G1686" s="465"/>
      <c r="H1686" s="466"/>
      <c r="I1686" s="423"/>
    </row>
    <row r="1687" spans="7:9">
      <c r="G1687" s="465"/>
      <c r="H1687" s="466"/>
      <c r="I1687" s="423"/>
    </row>
    <row r="1688" spans="7:9">
      <c r="G1688" s="465"/>
      <c r="H1688" s="466"/>
      <c r="I1688" s="423"/>
    </row>
    <row r="1689" spans="7:9">
      <c r="G1689" s="465"/>
      <c r="H1689" s="466"/>
      <c r="I1689" s="423"/>
    </row>
    <row r="1690" spans="7:9">
      <c r="G1690" s="465"/>
      <c r="H1690" s="466"/>
      <c r="I1690" s="423"/>
    </row>
    <row r="1691" spans="7:9">
      <c r="G1691" s="465"/>
      <c r="H1691" s="466"/>
      <c r="I1691" s="423"/>
    </row>
    <row r="1692" spans="7:9">
      <c r="G1692" s="465"/>
      <c r="H1692" s="466"/>
      <c r="I1692" s="423"/>
    </row>
    <row r="1693" spans="7:9">
      <c r="G1693" s="465"/>
      <c r="H1693" s="466"/>
      <c r="I1693" s="423"/>
    </row>
    <row r="1694" spans="7:9">
      <c r="G1694" s="465"/>
      <c r="H1694" s="466"/>
      <c r="I1694" s="423"/>
    </row>
    <row r="1695" spans="7:9">
      <c r="G1695" s="465"/>
      <c r="H1695" s="466"/>
      <c r="I1695" s="423"/>
    </row>
    <row r="1696" spans="7:9">
      <c r="G1696" s="465"/>
      <c r="H1696" s="466"/>
      <c r="I1696" s="423"/>
    </row>
    <row r="1697" spans="7:9">
      <c r="G1697" s="465"/>
      <c r="H1697" s="466"/>
      <c r="I1697" s="423"/>
    </row>
    <row r="1698" spans="7:9">
      <c r="G1698" s="465"/>
      <c r="H1698" s="466"/>
      <c r="I1698" s="423"/>
    </row>
    <row r="1699" spans="7:9">
      <c r="G1699" s="465"/>
      <c r="H1699" s="466"/>
      <c r="I1699" s="423"/>
    </row>
    <row r="1700" spans="7:9">
      <c r="G1700" s="465"/>
      <c r="H1700" s="466"/>
      <c r="I1700" s="423"/>
    </row>
    <row r="1701" spans="7:9">
      <c r="G1701" s="465"/>
      <c r="H1701" s="466"/>
      <c r="I1701" s="423"/>
    </row>
    <row r="1702" spans="7:9">
      <c r="G1702" s="465"/>
      <c r="H1702" s="466"/>
      <c r="I1702" s="423"/>
    </row>
    <row r="1703" spans="7:9">
      <c r="G1703" s="465"/>
      <c r="H1703" s="466"/>
      <c r="I1703" s="423"/>
    </row>
    <row r="1704" spans="7:9">
      <c r="G1704" s="465"/>
      <c r="H1704" s="466"/>
      <c r="I1704" s="423"/>
    </row>
    <row r="1705" spans="7:9">
      <c r="G1705" s="465"/>
      <c r="H1705" s="466"/>
      <c r="I1705" s="423"/>
    </row>
    <row r="1706" spans="7:9">
      <c r="G1706" s="465"/>
      <c r="H1706" s="466"/>
      <c r="I1706" s="423"/>
    </row>
    <row r="1707" spans="7:9">
      <c r="G1707" s="465"/>
      <c r="H1707" s="466"/>
      <c r="I1707" s="423"/>
    </row>
    <row r="1708" spans="7:9">
      <c r="G1708" s="465"/>
      <c r="H1708" s="466"/>
      <c r="I1708" s="423"/>
    </row>
    <row r="1709" spans="7:9">
      <c r="G1709" s="465"/>
      <c r="H1709" s="466"/>
      <c r="I1709" s="423"/>
    </row>
    <row r="1710" spans="7:9">
      <c r="G1710" s="465"/>
      <c r="H1710" s="466"/>
      <c r="I1710" s="423"/>
    </row>
    <row r="1711" spans="7:9">
      <c r="G1711" s="465"/>
      <c r="H1711" s="466"/>
      <c r="I1711" s="423"/>
    </row>
    <row r="1712" spans="7:9">
      <c r="G1712" s="465"/>
      <c r="H1712" s="466"/>
      <c r="I1712" s="423"/>
    </row>
    <row r="1713" spans="7:9">
      <c r="G1713" s="465"/>
      <c r="H1713" s="466"/>
      <c r="I1713" s="423"/>
    </row>
    <row r="1714" spans="7:9">
      <c r="G1714" s="465"/>
      <c r="H1714" s="466"/>
      <c r="I1714" s="423"/>
    </row>
    <row r="1715" spans="7:9">
      <c r="G1715" s="465"/>
      <c r="H1715" s="466"/>
      <c r="I1715" s="423"/>
    </row>
    <row r="1716" spans="7:9">
      <c r="G1716" s="465"/>
      <c r="H1716" s="466"/>
      <c r="I1716" s="423"/>
    </row>
    <row r="1717" spans="7:9">
      <c r="G1717" s="465"/>
      <c r="H1717" s="466"/>
      <c r="I1717" s="423"/>
    </row>
    <row r="1718" spans="7:9">
      <c r="G1718" s="465"/>
      <c r="H1718" s="466"/>
      <c r="I1718" s="423"/>
    </row>
    <row r="1719" spans="7:9">
      <c r="G1719" s="465"/>
      <c r="H1719" s="466"/>
      <c r="I1719" s="423"/>
    </row>
    <row r="1720" spans="7:9">
      <c r="G1720" s="465"/>
      <c r="H1720" s="466"/>
      <c r="I1720" s="423"/>
    </row>
    <row r="1721" spans="7:9">
      <c r="G1721" s="465"/>
      <c r="H1721" s="466"/>
      <c r="I1721" s="423"/>
    </row>
    <row r="1722" spans="7:9">
      <c r="G1722" s="465"/>
      <c r="H1722" s="466"/>
      <c r="I1722" s="423"/>
    </row>
    <row r="1723" spans="7:9">
      <c r="G1723" s="465"/>
      <c r="H1723" s="466"/>
      <c r="I1723" s="423"/>
    </row>
    <row r="1724" spans="7:9">
      <c r="G1724" s="465"/>
      <c r="H1724" s="466"/>
      <c r="I1724" s="423"/>
    </row>
    <row r="1725" spans="7:9">
      <c r="G1725" s="465"/>
      <c r="H1725" s="466"/>
      <c r="I1725" s="423"/>
    </row>
    <row r="1726" spans="7:9">
      <c r="G1726" s="465"/>
      <c r="H1726" s="466"/>
      <c r="I1726" s="423"/>
    </row>
    <row r="1727" spans="7:9">
      <c r="G1727" s="465"/>
      <c r="H1727" s="466"/>
      <c r="I1727" s="423"/>
    </row>
    <row r="1728" spans="7:9">
      <c r="G1728" s="465"/>
      <c r="H1728" s="466"/>
      <c r="I1728" s="423"/>
    </row>
    <row r="1729" spans="7:9">
      <c r="G1729" s="465"/>
      <c r="H1729" s="466"/>
      <c r="I1729" s="423"/>
    </row>
    <row r="1730" spans="7:9">
      <c r="G1730" s="465"/>
      <c r="H1730" s="466"/>
      <c r="I1730" s="423"/>
    </row>
    <row r="1731" spans="7:9">
      <c r="G1731" s="465"/>
      <c r="H1731" s="466"/>
      <c r="I1731" s="423"/>
    </row>
    <row r="1732" spans="7:9">
      <c r="G1732" s="465"/>
      <c r="H1732" s="466"/>
      <c r="I1732" s="423"/>
    </row>
    <row r="1733" spans="7:9">
      <c r="G1733" s="465"/>
      <c r="H1733" s="466"/>
      <c r="I1733" s="423"/>
    </row>
    <row r="1734" spans="7:9">
      <c r="G1734" s="465"/>
      <c r="H1734" s="466"/>
      <c r="I1734" s="423"/>
    </row>
    <row r="1735" spans="7:9">
      <c r="G1735" s="465"/>
      <c r="H1735" s="466"/>
      <c r="I1735" s="423"/>
    </row>
    <row r="1736" spans="7:9">
      <c r="G1736" s="465"/>
      <c r="H1736" s="466"/>
      <c r="I1736" s="423"/>
    </row>
    <row r="1737" spans="7:9">
      <c r="G1737" s="465"/>
      <c r="H1737" s="466"/>
      <c r="I1737" s="423"/>
    </row>
    <row r="1738" spans="7:9">
      <c r="G1738" s="465"/>
      <c r="H1738" s="466"/>
      <c r="I1738" s="423"/>
    </row>
    <row r="1739" spans="7:9">
      <c r="G1739" s="465"/>
      <c r="H1739" s="466"/>
      <c r="I1739" s="423"/>
    </row>
    <row r="1740" spans="7:9">
      <c r="G1740" s="465"/>
      <c r="H1740" s="466"/>
      <c r="I1740" s="423"/>
    </row>
    <row r="1741" spans="7:9">
      <c r="G1741" s="465"/>
      <c r="H1741" s="466"/>
      <c r="I1741" s="423"/>
    </row>
    <row r="1742" spans="7:9">
      <c r="G1742" s="465"/>
      <c r="H1742" s="466"/>
      <c r="I1742" s="423"/>
    </row>
    <row r="1743" spans="7:9">
      <c r="G1743" s="465"/>
      <c r="H1743" s="466"/>
      <c r="I1743" s="423"/>
    </row>
    <row r="1744" spans="7:9">
      <c r="G1744" s="465"/>
      <c r="H1744" s="466"/>
      <c r="I1744" s="423"/>
    </row>
    <row r="1745" spans="7:9">
      <c r="G1745" s="465"/>
      <c r="H1745" s="466"/>
      <c r="I1745" s="423"/>
    </row>
    <row r="1746" spans="7:9">
      <c r="G1746" s="465"/>
      <c r="H1746" s="466"/>
      <c r="I1746" s="423"/>
    </row>
    <row r="1747" spans="7:9">
      <c r="G1747" s="465"/>
      <c r="H1747" s="466"/>
      <c r="I1747" s="423"/>
    </row>
    <row r="1748" spans="7:9">
      <c r="G1748" s="465"/>
      <c r="H1748" s="466"/>
      <c r="I1748" s="423"/>
    </row>
    <row r="1749" spans="7:9">
      <c r="G1749" s="465"/>
      <c r="H1749" s="466"/>
      <c r="I1749" s="423"/>
    </row>
    <row r="1750" spans="7:9">
      <c r="G1750" s="465"/>
      <c r="H1750" s="466"/>
      <c r="I1750" s="423"/>
    </row>
    <row r="1751" spans="7:9">
      <c r="G1751" s="465"/>
      <c r="H1751" s="466"/>
      <c r="I1751" s="423"/>
    </row>
    <row r="1752" spans="7:9">
      <c r="G1752" s="465"/>
      <c r="H1752" s="466"/>
      <c r="I1752" s="423"/>
    </row>
    <row r="1753" spans="7:9">
      <c r="G1753" s="465"/>
      <c r="H1753" s="466"/>
      <c r="I1753" s="423"/>
    </row>
    <row r="1754" spans="7:9">
      <c r="G1754" s="465"/>
      <c r="H1754" s="466"/>
      <c r="I1754" s="423"/>
    </row>
    <row r="1755" spans="7:9">
      <c r="G1755" s="465"/>
      <c r="H1755" s="466"/>
      <c r="I1755" s="423"/>
    </row>
    <row r="1756" spans="7:9">
      <c r="G1756" s="465"/>
      <c r="H1756" s="466"/>
      <c r="I1756" s="423"/>
    </row>
    <row r="1757" spans="7:9">
      <c r="G1757" s="465"/>
      <c r="H1757" s="466"/>
      <c r="I1757" s="423"/>
    </row>
    <row r="1758" spans="7:9">
      <c r="G1758" s="465"/>
      <c r="H1758" s="466"/>
      <c r="I1758" s="423"/>
    </row>
    <row r="1759" spans="7:9">
      <c r="G1759" s="465"/>
      <c r="H1759" s="466"/>
      <c r="I1759" s="423"/>
    </row>
    <row r="1760" spans="7:9">
      <c r="G1760" s="465"/>
      <c r="H1760" s="466"/>
      <c r="I1760" s="423"/>
    </row>
    <row r="1761" spans="7:9">
      <c r="G1761" s="465"/>
      <c r="H1761" s="466"/>
      <c r="I1761" s="423"/>
    </row>
    <row r="1762" spans="7:9">
      <c r="G1762" s="465"/>
      <c r="H1762" s="466"/>
      <c r="I1762" s="423"/>
    </row>
    <row r="1763" spans="7:9">
      <c r="G1763" s="465"/>
      <c r="H1763" s="466"/>
      <c r="I1763" s="423"/>
    </row>
    <row r="1764" spans="7:9">
      <c r="G1764" s="465"/>
      <c r="H1764" s="466"/>
      <c r="I1764" s="423"/>
    </row>
    <row r="1765" spans="7:9">
      <c r="G1765" s="465"/>
      <c r="H1765" s="466"/>
      <c r="I1765" s="423"/>
    </row>
    <row r="1766" spans="7:9">
      <c r="G1766" s="465"/>
      <c r="H1766" s="466"/>
      <c r="I1766" s="423"/>
    </row>
    <row r="1767" spans="7:9">
      <c r="G1767" s="465"/>
      <c r="H1767" s="466"/>
      <c r="I1767" s="423"/>
    </row>
    <row r="1768" spans="7:9">
      <c r="G1768" s="465"/>
      <c r="H1768" s="466"/>
      <c r="I1768" s="423"/>
    </row>
    <row r="1769" spans="7:9">
      <c r="G1769" s="465"/>
      <c r="H1769" s="466"/>
      <c r="I1769" s="423"/>
    </row>
    <row r="1770" spans="7:9">
      <c r="G1770" s="465"/>
      <c r="H1770" s="466"/>
      <c r="I1770" s="423"/>
    </row>
    <row r="1771" spans="7:9">
      <c r="G1771" s="465"/>
      <c r="H1771" s="466"/>
      <c r="I1771" s="423"/>
    </row>
    <row r="1772" spans="7:9">
      <c r="G1772" s="465"/>
      <c r="H1772" s="466"/>
      <c r="I1772" s="423"/>
    </row>
    <row r="1773" spans="7:9">
      <c r="G1773" s="465"/>
      <c r="H1773" s="466"/>
      <c r="I1773" s="423"/>
    </row>
    <row r="1774" spans="7:9">
      <c r="G1774" s="465"/>
      <c r="H1774" s="466"/>
      <c r="I1774" s="423"/>
    </row>
    <row r="1775" spans="7:9">
      <c r="G1775" s="465"/>
      <c r="H1775" s="466"/>
      <c r="I1775" s="423"/>
    </row>
    <row r="1776" spans="7:9">
      <c r="G1776" s="465"/>
      <c r="H1776" s="466"/>
      <c r="I1776" s="423"/>
    </row>
    <row r="1777" spans="7:9">
      <c r="G1777" s="465"/>
      <c r="H1777" s="466"/>
      <c r="I1777" s="423"/>
    </row>
    <row r="1778" spans="7:9">
      <c r="G1778" s="465"/>
      <c r="H1778" s="466"/>
      <c r="I1778" s="423"/>
    </row>
    <row r="1779" spans="7:9">
      <c r="G1779" s="465"/>
      <c r="H1779" s="466"/>
      <c r="I1779" s="423"/>
    </row>
    <row r="1780" spans="7:9">
      <c r="G1780" s="465"/>
      <c r="H1780" s="466"/>
      <c r="I1780" s="423"/>
    </row>
    <row r="1781" spans="7:9">
      <c r="G1781" s="465"/>
      <c r="H1781" s="466"/>
      <c r="I1781" s="423"/>
    </row>
    <row r="1782" spans="7:9">
      <c r="G1782" s="465"/>
      <c r="H1782" s="466"/>
      <c r="I1782" s="423"/>
    </row>
    <row r="1783" spans="7:9">
      <c r="G1783" s="465"/>
      <c r="H1783" s="466"/>
      <c r="I1783" s="423"/>
    </row>
    <row r="1784" spans="7:9">
      <c r="G1784" s="465"/>
      <c r="H1784" s="466"/>
      <c r="I1784" s="423"/>
    </row>
    <row r="1785" spans="7:9">
      <c r="G1785" s="465"/>
      <c r="H1785" s="466"/>
      <c r="I1785" s="423"/>
    </row>
    <row r="1786" spans="7:9">
      <c r="G1786" s="465"/>
      <c r="H1786" s="466"/>
      <c r="I1786" s="423"/>
    </row>
    <row r="1787" spans="7:9">
      <c r="G1787" s="465"/>
      <c r="H1787" s="466"/>
      <c r="I1787" s="423"/>
    </row>
    <row r="1788" spans="7:9">
      <c r="G1788" s="465"/>
      <c r="H1788" s="466"/>
      <c r="I1788" s="423"/>
    </row>
    <row r="1789" spans="7:9">
      <c r="G1789" s="465"/>
      <c r="H1789" s="466"/>
      <c r="I1789" s="423"/>
    </row>
    <row r="1790" spans="7:9">
      <c r="G1790" s="465"/>
      <c r="H1790" s="466"/>
      <c r="I1790" s="423"/>
    </row>
    <row r="1791" spans="7:9">
      <c r="G1791" s="465"/>
      <c r="H1791" s="466"/>
      <c r="I1791" s="423"/>
    </row>
    <row r="1792" spans="7:9">
      <c r="G1792" s="465"/>
      <c r="H1792" s="466"/>
      <c r="I1792" s="423"/>
    </row>
    <row r="1793" spans="7:9">
      <c r="G1793" s="465"/>
      <c r="H1793" s="466"/>
      <c r="I1793" s="423"/>
    </row>
    <row r="1794" spans="7:9">
      <c r="G1794" s="465"/>
      <c r="H1794" s="466"/>
      <c r="I1794" s="423"/>
    </row>
    <row r="1795" spans="7:9">
      <c r="G1795" s="465"/>
      <c r="H1795" s="466"/>
      <c r="I1795" s="423"/>
    </row>
    <row r="1796" spans="7:9">
      <c r="G1796" s="465"/>
      <c r="H1796" s="466"/>
      <c r="I1796" s="423"/>
    </row>
    <row r="1797" spans="7:9">
      <c r="G1797" s="465"/>
      <c r="H1797" s="466"/>
      <c r="I1797" s="423"/>
    </row>
    <row r="1798" spans="7:9">
      <c r="G1798" s="465"/>
      <c r="H1798" s="466"/>
      <c r="I1798" s="423"/>
    </row>
    <row r="1799" spans="7:9">
      <c r="G1799" s="465"/>
      <c r="H1799" s="466"/>
      <c r="I1799" s="423"/>
    </row>
    <row r="1800" spans="7:9">
      <c r="G1800" s="465"/>
      <c r="H1800" s="466"/>
      <c r="I1800" s="423"/>
    </row>
    <row r="1801" spans="7:9">
      <c r="G1801" s="465"/>
      <c r="H1801" s="466"/>
      <c r="I1801" s="423"/>
    </row>
    <row r="1802" spans="7:9">
      <c r="G1802" s="465"/>
      <c r="H1802" s="466"/>
      <c r="I1802" s="423"/>
    </row>
    <row r="1803" spans="7:9">
      <c r="G1803" s="465"/>
      <c r="H1803" s="466"/>
      <c r="I1803" s="423"/>
    </row>
    <row r="1804" spans="7:9">
      <c r="G1804" s="465"/>
      <c r="H1804" s="466"/>
      <c r="I1804" s="423"/>
    </row>
    <row r="1805" spans="7:9">
      <c r="G1805" s="465"/>
      <c r="H1805" s="466"/>
      <c r="I1805" s="423"/>
    </row>
    <row r="1806" spans="7:9">
      <c r="G1806" s="465"/>
      <c r="H1806" s="466"/>
      <c r="I1806" s="423"/>
    </row>
    <row r="1807" spans="7:9">
      <c r="G1807" s="465"/>
      <c r="H1807" s="466"/>
      <c r="I1807" s="423"/>
    </row>
    <row r="1808" spans="7:9">
      <c r="G1808" s="465"/>
      <c r="H1808" s="466"/>
      <c r="I1808" s="423"/>
    </row>
    <row r="1809" spans="7:9">
      <c r="G1809" s="465"/>
      <c r="H1809" s="466"/>
      <c r="I1809" s="423"/>
    </row>
    <row r="1810" spans="7:9">
      <c r="G1810" s="465"/>
      <c r="H1810" s="466"/>
      <c r="I1810" s="423"/>
    </row>
    <row r="1811" spans="7:9">
      <c r="G1811" s="465"/>
      <c r="H1811" s="466"/>
      <c r="I1811" s="423"/>
    </row>
    <row r="1812" spans="7:9">
      <c r="G1812" s="465"/>
      <c r="H1812" s="466"/>
      <c r="I1812" s="423"/>
    </row>
    <row r="1813" spans="7:9">
      <c r="G1813" s="465"/>
      <c r="H1813" s="466"/>
      <c r="I1813" s="423"/>
    </row>
    <row r="1814" spans="7:9">
      <c r="G1814" s="465"/>
      <c r="H1814" s="466"/>
      <c r="I1814" s="423"/>
    </row>
    <row r="1815" spans="7:9">
      <c r="G1815" s="465"/>
      <c r="H1815" s="466"/>
      <c r="I1815" s="423"/>
    </row>
    <row r="1816" spans="7:9">
      <c r="G1816" s="465"/>
      <c r="H1816" s="466"/>
      <c r="I1816" s="423"/>
    </row>
    <row r="1817" spans="7:9">
      <c r="G1817" s="465"/>
      <c r="H1817" s="466"/>
      <c r="I1817" s="423"/>
    </row>
    <row r="1818" spans="7:9">
      <c r="G1818" s="465"/>
      <c r="H1818" s="466"/>
      <c r="I1818" s="423"/>
    </row>
    <row r="1819" spans="7:9">
      <c r="G1819" s="465"/>
      <c r="H1819" s="466"/>
      <c r="I1819" s="423"/>
    </row>
    <row r="1820" spans="7:9">
      <c r="G1820" s="465"/>
      <c r="H1820" s="466"/>
      <c r="I1820" s="423"/>
    </row>
    <row r="1821" spans="7:9">
      <c r="G1821" s="465"/>
      <c r="H1821" s="466"/>
      <c r="I1821" s="423"/>
    </row>
    <row r="1822" spans="7:9">
      <c r="G1822" s="465"/>
      <c r="H1822" s="466"/>
      <c r="I1822" s="423"/>
    </row>
    <row r="1823" spans="7:9">
      <c r="G1823" s="465"/>
      <c r="H1823" s="466"/>
      <c r="I1823" s="423"/>
    </row>
    <row r="1824" spans="7:9">
      <c r="G1824" s="465"/>
      <c r="H1824" s="466"/>
      <c r="I1824" s="423"/>
    </row>
    <row r="1825" spans="7:9">
      <c r="G1825" s="465"/>
      <c r="H1825" s="466"/>
      <c r="I1825" s="423"/>
    </row>
    <row r="1826" spans="7:9">
      <c r="G1826" s="465"/>
      <c r="H1826" s="466"/>
      <c r="I1826" s="423"/>
    </row>
    <row r="1827" spans="7:9">
      <c r="G1827" s="465"/>
      <c r="H1827" s="466"/>
      <c r="I1827" s="423"/>
    </row>
    <row r="1828" spans="7:9">
      <c r="G1828" s="465"/>
      <c r="H1828" s="466"/>
      <c r="I1828" s="423"/>
    </row>
    <row r="1829" spans="7:9">
      <c r="G1829" s="465"/>
      <c r="H1829" s="466"/>
      <c r="I1829" s="423"/>
    </row>
    <row r="1830" spans="7:9">
      <c r="G1830" s="465"/>
      <c r="H1830" s="466"/>
      <c r="I1830" s="423"/>
    </row>
    <row r="1831" spans="7:9">
      <c r="G1831" s="465"/>
      <c r="H1831" s="466"/>
      <c r="I1831" s="423"/>
    </row>
    <row r="1832" spans="7:9">
      <c r="G1832" s="465"/>
      <c r="H1832" s="466"/>
      <c r="I1832" s="423"/>
    </row>
    <row r="1833" spans="7:9">
      <c r="G1833" s="465"/>
      <c r="H1833" s="466"/>
      <c r="I1833" s="423"/>
    </row>
    <row r="1834" spans="7:9">
      <c r="G1834" s="465"/>
      <c r="H1834" s="466"/>
      <c r="I1834" s="423"/>
    </row>
    <row r="1835" spans="7:9">
      <c r="G1835" s="465"/>
      <c r="H1835" s="466"/>
      <c r="I1835" s="423"/>
    </row>
    <row r="1836" spans="7:9">
      <c r="G1836" s="465"/>
      <c r="H1836" s="466"/>
      <c r="I1836" s="423"/>
    </row>
    <row r="1837" spans="7:9">
      <c r="G1837" s="465"/>
      <c r="H1837" s="466"/>
      <c r="I1837" s="423"/>
    </row>
    <row r="1838" spans="7:9">
      <c r="G1838" s="465"/>
      <c r="H1838" s="466"/>
      <c r="I1838" s="423"/>
    </row>
    <row r="1839" spans="7:9">
      <c r="G1839" s="465"/>
      <c r="H1839" s="466"/>
      <c r="I1839" s="423"/>
    </row>
    <row r="1840" spans="7:9">
      <c r="G1840" s="465"/>
      <c r="H1840" s="466"/>
      <c r="I1840" s="423"/>
    </row>
    <row r="1841" spans="7:9">
      <c r="G1841" s="465"/>
      <c r="H1841" s="466"/>
      <c r="I1841" s="423"/>
    </row>
    <row r="1842" spans="7:9">
      <c r="G1842" s="465"/>
      <c r="H1842" s="466"/>
      <c r="I1842" s="423"/>
    </row>
    <row r="1843" spans="7:9">
      <c r="G1843" s="465"/>
      <c r="H1843" s="466"/>
      <c r="I1843" s="423"/>
    </row>
    <row r="1844" spans="7:9">
      <c r="G1844" s="465"/>
      <c r="H1844" s="466"/>
      <c r="I1844" s="423"/>
    </row>
    <row r="1845" spans="7:9">
      <c r="G1845" s="465"/>
      <c r="H1845" s="466"/>
      <c r="I1845" s="423"/>
    </row>
    <row r="1846" spans="7:9">
      <c r="G1846" s="465"/>
      <c r="H1846" s="466"/>
      <c r="I1846" s="423"/>
    </row>
    <row r="1847" spans="7:9">
      <c r="G1847" s="465"/>
      <c r="H1847" s="466"/>
      <c r="I1847" s="423"/>
    </row>
    <row r="1848" spans="7:9">
      <c r="G1848" s="465"/>
      <c r="H1848" s="466"/>
      <c r="I1848" s="423"/>
    </row>
    <row r="1849" spans="7:9">
      <c r="G1849" s="465"/>
      <c r="H1849" s="466"/>
      <c r="I1849" s="423"/>
    </row>
    <row r="1850" spans="7:9">
      <c r="G1850" s="465"/>
      <c r="H1850" s="466"/>
      <c r="I1850" s="423"/>
    </row>
    <row r="1851" spans="7:9">
      <c r="G1851" s="465"/>
      <c r="H1851" s="466"/>
      <c r="I1851" s="423"/>
    </row>
    <row r="1852" spans="7:9">
      <c r="G1852" s="465"/>
      <c r="H1852" s="466"/>
      <c r="I1852" s="423"/>
    </row>
    <row r="1853" spans="7:9">
      <c r="G1853" s="465"/>
      <c r="H1853" s="466"/>
      <c r="I1853" s="423"/>
    </row>
    <row r="1854" spans="7:9">
      <c r="G1854" s="465"/>
      <c r="H1854" s="466"/>
      <c r="I1854" s="423"/>
    </row>
    <row r="1855" spans="7:9">
      <c r="G1855" s="465"/>
      <c r="H1855" s="466"/>
      <c r="I1855" s="423"/>
    </row>
    <row r="1856" spans="7:9">
      <c r="G1856" s="465"/>
      <c r="H1856" s="466"/>
      <c r="I1856" s="423"/>
    </row>
    <row r="1857" spans="7:9">
      <c r="G1857" s="465"/>
      <c r="H1857" s="466"/>
      <c r="I1857" s="423"/>
    </row>
    <row r="1858" spans="7:9">
      <c r="G1858" s="465"/>
      <c r="H1858" s="466"/>
      <c r="I1858" s="423"/>
    </row>
    <row r="1859" spans="7:9">
      <c r="G1859" s="465"/>
      <c r="H1859" s="466"/>
      <c r="I1859" s="423"/>
    </row>
    <row r="1860" spans="7:9">
      <c r="G1860" s="465"/>
      <c r="H1860" s="466"/>
      <c r="I1860" s="423"/>
    </row>
    <row r="1861" spans="7:9">
      <c r="G1861" s="465"/>
      <c r="H1861" s="466"/>
      <c r="I1861" s="423"/>
    </row>
    <row r="1862" spans="7:9">
      <c r="G1862" s="465"/>
      <c r="H1862" s="466"/>
      <c r="I1862" s="423"/>
    </row>
    <row r="1863" spans="7:9">
      <c r="G1863" s="465"/>
      <c r="H1863" s="466"/>
      <c r="I1863" s="423"/>
    </row>
    <row r="1864" spans="7:9">
      <c r="G1864" s="465"/>
      <c r="H1864" s="466"/>
      <c r="I1864" s="423"/>
    </row>
    <row r="1865" spans="7:9">
      <c r="G1865" s="465"/>
      <c r="H1865" s="466"/>
      <c r="I1865" s="423"/>
    </row>
    <row r="1866" spans="7:9">
      <c r="G1866" s="465"/>
      <c r="H1866" s="466"/>
      <c r="I1866" s="423"/>
    </row>
    <row r="1867" spans="7:9">
      <c r="G1867" s="465"/>
      <c r="H1867" s="466"/>
      <c r="I1867" s="423"/>
    </row>
    <row r="1868" spans="7:9">
      <c r="G1868" s="465"/>
      <c r="H1868" s="466"/>
      <c r="I1868" s="423"/>
    </row>
    <row r="1869" spans="7:9">
      <c r="G1869" s="465"/>
      <c r="H1869" s="466"/>
      <c r="I1869" s="423"/>
    </row>
    <row r="1870" spans="7:9">
      <c r="G1870" s="465"/>
      <c r="H1870" s="466"/>
      <c r="I1870" s="423"/>
    </row>
    <row r="1871" spans="7:9">
      <c r="G1871" s="465"/>
      <c r="H1871" s="466"/>
      <c r="I1871" s="423"/>
    </row>
    <row r="1872" spans="7:9">
      <c r="G1872" s="465"/>
      <c r="H1872" s="466"/>
      <c r="I1872" s="423"/>
    </row>
    <row r="1873" spans="7:9">
      <c r="G1873" s="465"/>
      <c r="H1873" s="466"/>
      <c r="I1873" s="423"/>
    </row>
    <row r="1874" spans="7:9">
      <c r="G1874" s="465"/>
      <c r="H1874" s="466"/>
      <c r="I1874" s="423"/>
    </row>
    <row r="1875" spans="7:9">
      <c r="G1875" s="465"/>
      <c r="H1875" s="466"/>
      <c r="I1875" s="423"/>
    </row>
    <row r="1876" spans="7:9">
      <c r="G1876" s="465"/>
      <c r="H1876" s="466"/>
      <c r="I1876" s="423"/>
    </row>
    <row r="1877" spans="7:9">
      <c r="G1877" s="465"/>
      <c r="H1877" s="466"/>
      <c r="I1877" s="423"/>
    </row>
    <row r="1878" spans="7:9">
      <c r="G1878" s="465"/>
      <c r="H1878" s="466"/>
      <c r="I1878" s="423"/>
    </row>
    <row r="1879" spans="7:9">
      <c r="G1879" s="465"/>
      <c r="H1879" s="466"/>
      <c r="I1879" s="423"/>
    </row>
    <row r="1880" spans="7:9">
      <c r="G1880" s="465"/>
      <c r="H1880" s="466"/>
      <c r="I1880" s="423"/>
    </row>
    <row r="1881" spans="7:9">
      <c r="G1881" s="465"/>
      <c r="H1881" s="466"/>
      <c r="I1881" s="423"/>
    </row>
    <row r="1882" spans="7:9">
      <c r="G1882" s="465"/>
      <c r="H1882" s="466"/>
      <c r="I1882" s="423"/>
    </row>
    <row r="1883" spans="7:9">
      <c r="G1883" s="465"/>
      <c r="H1883" s="466"/>
      <c r="I1883" s="423"/>
    </row>
    <row r="1884" spans="7:9">
      <c r="G1884" s="465"/>
      <c r="H1884" s="466"/>
      <c r="I1884" s="423"/>
    </row>
    <row r="1885" spans="7:9">
      <c r="G1885" s="465"/>
      <c r="H1885" s="466"/>
      <c r="I1885" s="423"/>
    </row>
    <row r="1886" spans="7:9">
      <c r="G1886" s="465"/>
      <c r="H1886" s="466"/>
      <c r="I1886" s="423"/>
    </row>
    <row r="1887" spans="7:9">
      <c r="G1887" s="465"/>
      <c r="H1887" s="466"/>
      <c r="I1887" s="423"/>
    </row>
    <row r="1888" spans="7:9">
      <c r="G1888" s="465"/>
      <c r="H1888" s="466"/>
      <c r="I1888" s="423"/>
    </row>
    <row r="1889" spans="7:9">
      <c r="G1889" s="465"/>
      <c r="H1889" s="466"/>
      <c r="I1889" s="423"/>
    </row>
    <row r="1890" spans="7:9">
      <c r="G1890" s="465"/>
      <c r="H1890" s="466"/>
      <c r="I1890" s="423"/>
    </row>
    <row r="1891" spans="7:9">
      <c r="G1891" s="465"/>
      <c r="H1891" s="466"/>
      <c r="I1891" s="423"/>
    </row>
    <row r="1892" spans="7:9">
      <c r="G1892" s="465"/>
      <c r="H1892" s="466"/>
      <c r="I1892" s="423"/>
    </row>
    <row r="1893" spans="7:9">
      <c r="G1893" s="465"/>
      <c r="H1893" s="466"/>
      <c r="I1893" s="423"/>
    </row>
    <row r="1894" spans="7:9">
      <c r="G1894" s="465"/>
      <c r="H1894" s="466"/>
      <c r="I1894" s="423"/>
    </row>
    <row r="1895" spans="7:9">
      <c r="G1895" s="465"/>
      <c r="H1895" s="466"/>
      <c r="I1895" s="423"/>
    </row>
    <row r="1896" spans="7:9">
      <c r="G1896" s="465"/>
      <c r="H1896" s="466"/>
      <c r="I1896" s="423"/>
    </row>
    <row r="1897" spans="7:9">
      <c r="G1897" s="465"/>
      <c r="H1897" s="466"/>
      <c r="I1897" s="423"/>
    </row>
    <row r="1898" spans="7:9">
      <c r="G1898" s="465"/>
      <c r="H1898" s="466"/>
      <c r="I1898" s="423"/>
    </row>
    <row r="1899" spans="7:9">
      <c r="G1899" s="465"/>
      <c r="H1899" s="466"/>
      <c r="I1899" s="423"/>
    </row>
    <row r="1900" spans="7:9">
      <c r="G1900" s="465"/>
      <c r="H1900" s="466"/>
      <c r="I1900" s="423"/>
    </row>
    <row r="1901" spans="7:9">
      <c r="G1901" s="465"/>
      <c r="H1901" s="466"/>
      <c r="I1901" s="423"/>
    </row>
    <row r="1902" spans="7:9">
      <c r="G1902" s="465"/>
      <c r="H1902" s="466"/>
      <c r="I1902" s="423"/>
    </row>
    <row r="1903" spans="7:9">
      <c r="G1903" s="465"/>
      <c r="H1903" s="466"/>
      <c r="I1903" s="423"/>
    </row>
    <row r="1904" spans="7:9">
      <c r="G1904" s="465"/>
      <c r="H1904" s="466"/>
      <c r="I1904" s="423"/>
    </row>
    <row r="1905" spans="7:9">
      <c r="G1905" s="465"/>
      <c r="H1905" s="466"/>
      <c r="I1905" s="423"/>
    </row>
    <row r="1906" spans="7:9">
      <c r="G1906" s="465"/>
      <c r="H1906" s="466"/>
      <c r="I1906" s="423"/>
    </row>
    <row r="1907" spans="7:9">
      <c r="G1907" s="465"/>
      <c r="H1907" s="466"/>
      <c r="I1907" s="423"/>
    </row>
    <row r="1908" spans="7:9">
      <c r="G1908" s="465"/>
      <c r="H1908" s="466"/>
      <c r="I1908" s="423"/>
    </row>
    <row r="1909" spans="7:9">
      <c r="G1909" s="465"/>
      <c r="H1909" s="466"/>
      <c r="I1909" s="423"/>
    </row>
    <row r="1910" spans="7:9">
      <c r="G1910" s="465"/>
      <c r="H1910" s="466"/>
      <c r="I1910" s="423"/>
    </row>
    <row r="1911" spans="7:9">
      <c r="G1911" s="465"/>
      <c r="H1911" s="466"/>
      <c r="I1911" s="423"/>
    </row>
    <row r="1912" spans="7:9">
      <c r="G1912" s="465"/>
      <c r="H1912" s="466"/>
      <c r="I1912" s="423"/>
    </row>
    <row r="1913" spans="7:9">
      <c r="G1913" s="465"/>
      <c r="H1913" s="466"/>
      <c r="I1913" s="423"/>
    </row>
    <row r="1914" spans="7:9">
      <c r="G1914" s="465"/>
      <c r="H1914" s="466"/>
      <c r="I1914" s="423"/>
    </row>
    <row r="1915" spans="7:9">
      <c r="G1915" s="465"/>
      <c r="H1915" s="466"/>
      <c r="I1915" s="423"/>
    </row>
    <row r="1916" spans="7:9">
      <c r="G1916" s="465"/>
      <c r="H1916" s="466"/>
      <c r="I1916" s="423"/>
    </row>
    <row r="1917" spans="7:9">
      <c r="G1917" s="465"/>
      <c r="H1917" s="466"/>
      <c r="I1917" s="423"/>
    </row>
    <row r="1918" spans="7:9">
      <c r="G1918" s="465"/>
      <c r="H1918" s="466"/>
      <c r="I1918" s="423"/>
    </row>
    <row r="1919" spans="7:9">
      <c r="G1919" s="465"/>
      <c r="H1919" s="466"/>
      <c r="I1919" s="423"/>
    </row>
    <row r="1920" spans="7:9">
      <c r="G1920" s="465"/>
      <c r="H1920" s="466"/>
      <c r="I1920" s="423"/>
    </row>
    <row r="1921" spans="7:9">
      <c r="G1921" s="465"/>
      <c r="H1921" s="466"/>
      <c r="I1921" s="423"/>
    </row>
    <row r="1922" spans="7:9">
      <c r="G1922" s="465"/>
      <c r="H1922" s="466"/>
      <c r="I1922" s="423"/>
    </row>
    <row r="1923" spans="7:9">
      <c r="G1923" s="465"/>
      <c r="H1923" s="466"/>
      <c r="I1923" s="423"/>
    </row>
    <row r="1924" spans="7:9">
      <c r="G1924" s="465"/>
      <c r="H1924" s="466"/>
      <c r="I1924" s="423"/>
    </row>
    <row r="1925" spans="7:9">
      <c r="G1925" s="465"/>
      <c r="H1925" s="466"/>
      <c r="I1925" s="423"/>
    </row>
    <row r="1926" spans="7:9">
      <c r="G1926" s="465"/>
      <c r="H1926" s="466"/>
      <c r="I1926" s="423"/>
    </row>
    <row r="1927" spans="7:9">
      <c r="G1927" s="465"/>
      <c r="H1927" s="466"/>
      <c r="I1927" s="423"/>
    </row>
    <row r="1928" spans="7:9">
      <c r="G1928" s="465"/>
      <c r="H1928" s="466"/>
      <c r="I1928" s="423"/>
    </row>
    <row r="1929" spans="7:9">
      <c r="G1929" s="465"/>
      <c r="H1929" s="466"/>
      <c r="I1929" s="423"/>
    </row>
    <row r="1930" spans="7:9">
      <c r="G1930" s="465"/>
      <c r="H1930" s="466"/>
      <c r="I1930" s="423"/>
    </row>
    <row r="1931" spans="7:9">
      <c r="G1931" s="465"/>
      <c r="H1931" s="466"/>
      <c r="I1931" s="423"/>
    </row>
    <row r="1932" spans="7:9">
      <c r="G1932" s="465"/>
      <c r="H1932" s="466"/>
      <c r="I1932" s="423"/>
    </row>
    <row r="1933" spans="7:9">
      <c r="G1933" s="465"/>
      <c r="H1933" s="466"/>
      <c r="I1933" s="423"/>
    </row>
    <row r="1934" spans="7:9">
      <c r="G1934" s="465"/>
      <c r="H1934" s="466"/>
      <c r="I1934" s="423"/>
    </row>
    <row r="1935" spans="7:9">
      <c r="G1935" s="465"/>
      <c r="H1935" s="466"/>
      <c r="I1935" s="423"/>
    </row>
    <row r="1936" spans="7:9">
      <c r="G1936" s="465"/>
      <c r="H1936" s="466"/>
      <c r="I1936" s="423"/>
    </row>
    <row r="1937" spans="7:9">
      <c r="G1937" s="465"/>
      <c r="H1937" s="466"/>
      <c r="I1937" s="423"/>
    </row>
    <row r="1938" spans="7:9">
      <c r="G1938" s="465"/>
      <c r="H1938" s="466"/>
      <c r="I1938" s="423"/>
    </row>
    <row r="1939" spans="7:9">
      <c r="G1939" s="465"/>
      <c r="H1939" s="466"/>
      <c r="I1939" s="423"/>
    </row>
    <row r="1940" spans="7:9">
      <c r="G1940" s="465"/>
      <c r="H1940" s="466"/>
      <c r="I1940" s="423"/>
    </row>
    <row r="1941" spans="7:9">
      <c r="G1941" s="465"/>
      <c r="H1941" s="466"/>
      <c r="I1941" s="423"/>
    </row>
    <row r="1942" spans="7:9">
      <c r="G1942" s="465"/>
      <c r="H1942" s="466"/>
      <c r="I1942" s="423"/>
    </row>
    <row r="1943" spans="7:9">
      <c r="G1943" s="465"/>
      <c r="H1943" s="466"/>
      <c r="I1943" s="423"/>
    </row>
    <row r="1944" spans="7:9">
      <c r="G1944" s="465"/>
      <c r="H1944" s="466"/>
      <c r="I1944" s="423"/>
    </row>
    <row r="1945" spans="7:9">
      <c r="G1945" s="465"/>
      <c r="H1945" s="466"/>
      <c r="I1945" s="423"/>
    </row>
    <row r="1946" spans="7:9">
      <c r="G1946" s="465"/>
      <c r="H1946" s="466"/>
      <c r="I1946" s="423"/>
    </row>
    <row r="1947" spans="7:9">
      <c r="G1947" s="465"/>
      <c r="H1947" s="466"/>
      <c r="I1947" s="423"/>
    </row>
    <row r="1948" spans="7:9">
      <c r="G1948" s="465"/>
      <c r="H1948" s="466"/>
      <c r="I1948" s="423"/>
    </row>
    <row r="1949" spans="7:9">
      <c r="G1949" s="465"/>
      <c r="H1949" s="466"/>
      <c r="I1949" s="423"/>
    </row>
    <row r="1950" spans="7:9">
      <c r="G1950" s="465"/>
      <c r="H1950" s="466"/>
      <c r="I1950" s="423"/>
    </row>
    <row r="1951" spans="7:9">
      <c r="G1951" s="465"/>
      <c r="H1951" s="466"/>
      <c r="I1951" s="423"/>
    </row>
    <row r="1952" spans="7:9">
      <c r="G1952" s="465"/>
      <c r="H1952" s="466"/>
      <c r="I1952" s="423"/>
    </row>
    <row r="1953" spans="7:9">
      <c r="G1953" s="465"/>
      <c r="H1953" s="466"/>
      <c r="I1953" s="423"/>
    </row>
    <row r="1954" spans="7:9">
      <c r="G1954" s="465"/>
      <c r="H1954" s="466"/>
      <c r="I1954" s="423"/>
    </row>
    <row r="1955" spans="7:9">
      <c r="G1955" s="465"/>
      <c r="H1955" s="466"/>
      <c r="I1955" s="423"/>
    </row>
    <row r="1956" spans="7:9">
      <c r="G1956" s="465"/>
      <c r="H1956" s="466"/>
      <c r="I1956" s="423"/>
    </row>
    <row r="1957" spans="7:9">
      <c r="G1957" s="465"/>
      <c r="H1957" s="466"/>
      <c r="I1957" s="423"/>
    </row>
    <row r="1958" spans="7:9">
      <c r="G1958" s="465"/>
      <c r="H1958" s="466"/>
      <c r="I1958" s="423"/>
    </row>
    <row r="1959" spans="7:9">
      <c r="G1959" s="465"/>
      <c r="H1959" s="466"/>
      <c r="I1959" s="423"/>
    </row>
    <row r="1960" spans="7:9">
      <c r="G1960" s="465"/>
      <c r="H1960" s="466"/>
      <c r="I1960" s="423"/>
    </row>
    <row r="1961" spans="7:9">
      <c r="G1961" s="465"/>
      <c r="H1961" s="466"/>
      <c r="I1961" s="423"/>
    </row>
    <row r="1962" spans="7:9">
      <c r="G1962" s="465"/>
      <c r="H1962" s="466"/>
      <c r="I1962" s="423"/>
    </row>
    <row r="1963" spans="7:9">
      <c r="G1963" s="465"/>
      <c r="H1963" s="466"/>
      <c r="I1963" s="423"/>
    </row>
    <row r="1964" spans="7:9">
      <c r="G1964" s="465"/>
      <c r="H1964" s="466"/>
      <c r="I1964" s="423"/>
    </row>
    <row r="1965" spans="7:9">
      <c r="G1965" s="465"/>
      <c r="H1965" s="466"/>
      <c r="I1965" s="423"/>
    </row>
    <row r="1966" spans="7:9">
      <c r="G1966" s="465"/>
      <c r="H1966" s="466"/>
      <c r="I1966" s="423"/>
    </row>
    <row r="1967" spans="7:9">
      <c r="G1967" s="465"/>
      <c r="H1967" s="466"/>
      <c r="I1967" s="423"/>
    </row>
    <row r="1968" spans="7:9">
      <c r="G1968" s="465"/>
      <c r="H1968" s="466"/>
      <c r="I1968" s="423"/>
    </row>
    <row r="1969" spans="7:9">
      <c r="G1969" s="465"/>
      <c r="H1969" s="466"/>
      <c r="I1969" s="423"/>
    </row>
    <row r="1970" spans="7:9">
      <c r="G1970" s="465"/>
      <c r="H1970" s="466"/>
      <c r="I1970" s="423"/>
    </row>
    <row r="1971" spans="7:9">
      <c r="G1971" s="465"/>
      <c r="H1971" s="466"/>
      <c r="I1971" s="423"/>
    </row>
    <row r="1972" spans="7:9">
      <c r="G1972" s="465"/>
      <c r="H1972" s="466"/>
      <c r="I1972" s="423"/>
    </row>
    <row r="1973" spans="7:9">
      <c r="G1973" s="465"/>
      <c r="H1973" s="466"/>
      <c r="I1973" s="423"/>
    </row>
    <row r="1974" spans="7:9">
      <c r="G1974" s="465"/>
      <c r="H1974" s="466"/>
      <c r="I1974" s="423"/>
    </row>
    <row r="1975" spans="7:9">
      <c r="G1975" s="465"/>
      <c r="H1975" s="466"/>
      <c r="I1975" s="423"/>
    </row>
    <row r="1976" spans="7:9">
      <c r="G1976" s="465"/>
      <c r="H1976" s="466"/>
      <c r="I1976" s="423"/>
    </row>
    <row r="1977" spans="7:9">
      <c r="G1977" s="465"/>
      <c r="H1977" s="466"/>
      <c r="I1977" s="423"/>
    </row>
    <row r="1978" spans="7:9">
      <c r="G1978" s="465"/>
      <c r="H1978" s="466"/>
      <c r="I1978" s="423"/>
    </row>
    <row r="1979" spans="7:9">
      <c r="G1979" s="465"/>
      <c r="H1979" s="466"/>
      <c r="I1979" s="423"/>
    </row>
    <row r="1980" spans="7:9">
      <c r="G1980" s="465"/>
      <c r="H1980" s="466"/>
      <c r="I1980" s="423"/>
    </row>
    <row r="1981" spans="7:9">
      <c r="G1981" s="465"/>
      <c r="H1981" s="466"/>
      <c r="I1981" s="423"/>
    </row>
    <row r="1982" spans="7:9">
      <c r="G1982" s="465"/>
      <c r="H1982" s="466"/>
      <c r="I1982" s="423"/>
    </row>
    <row r="1983" spans="7:9">
      <c r="G1983" s="465"/>
      <c r="H1983" s="466"/>
      <c r="I1983" s="423"/>
    </row>
    <row r="1984" spans="7:9">
      <c r="G1984" s="465"/>
      <c r="H1984" s="466"/>
      <c r="I1984" s="423"/>
    </row>
    <row r="1985" spans="7:9">
      <c r="G1985" s="465"/>
      <c r="H1985" s="466"/>
      <c r="I1985" s="423"/>
    </row>
    <row r="1986" spans="7:9">
      <c r="G1986" s="465"/>
      <c r="H1986" s="466"/>
      <c r="I1986" s="423"/>
    </row>
    <row r="1987" spans="7:9">
      <c r="G1987" s="465"/>
      <c r="H1987" s="466"/>
      <c r="I1987" s="423"/>
    </row>
    <row r="1988" spans="7:9">
      <c r="G1988" s="465"/>
      <c r="H1988" s="466"/>
      <c r="I1988" s="423"/>
    </row>
    <row r="1989" spans="7:9">
      <c r="G1989" s="465"/>
      <c r="H1989" s="466"/>
      <c r="I1989" s="423"/>
    </row>
    <row r="1990" spans="7:9">
      <c r="G1990" s="465"/>
      <c r="H1990" s="466"/>
      <c r="I1990" s="423"/>
    </row>
    <row r="1991" spans="7:9">
      <c r="G1991" s="465"/>
      <c r="H1991" s="466"/>
      <c r="I1991" s="423"/>
    </row>
    <row r="1992" spans="7:9">
      <c r="G1992" s="465"/>
      <c r="H1992" s="466"/>
      <c r="I1992" s="423"/>
    </row>
    <row r="1993" spans="7:9">
      <c r="G1993" s="465"/>
      <c r="H1993" s="466"/>
      <c r="I1993" s="423"/>
    </row>
    <row r="1994" spans="7:9">
      <c r="G1994" s="465"/>
      <c r="H1994" s="466"/>
      <c r="I1994" s="423"/>
    </row>
    <row r="1995" spans="7:9">
      <c r="G1995" s="465"/>
      <c r="H1995" s="466"/>
      <c r="I1995" s="423"/>
    </row>
    <row r="1996" spans="7:9">
      <c r="G1996" s="465"/>
      <c r="H1996" s="466"/>
      <c r="I1996" s="423"/>
    </row>
    <row r="1997" spans="7:9">
      <c r="G1997" s="465"/>
      <c r="H1997" s="466"/>
      <c r="I1997" s="423"/>
    </row>
    <row r="1998" spans="7:9">
      <c r="G1998" s="465"/>
      <c r="H1998" s="466"/>
      <c r="I1998" s="423"/>
    </row>
    <row r="1999" spans="7:9">
      <c r="G1999" s="465"/>
      <c r="H1999" s="466"/>
      <c r="I1999" s="423"/>
    </row>
    <row r="2000" spans="7:9">
      <c r="G2000" s="465"/>
      <c r="H2000" s="466"/>
      <c r="I2000" s="423"/>
    </row>
    <row r="2001" spans="7:9">
      <c r="G2001" s="465"/>
      <c r="H2001" s="466"/>
      <c r="I2001" s="423"/>
    </row>
    <row r="2002" spans="7:9">
      <c r="G2002" s="465"/>
      <c r="H2002" s="466"/>
      <c r="I2002" s="423"/>
    </row>
    <row r="2003" spans="7:9">
      <c r="G2003" s="465"/>
      <c r="H2003" s="466"/>
      <c r="I2003" s="423"/>
    </row>
    <row r="2004" spans="7:9">
      <c r="G2004" s="465"/>
      <c r="H2004" s="466"/>
      <c r="I2004" s="423"/>
    </row>
    <row r="2005" spans="7:9">
      <c r="G2005" s="465"/>
      <c r="H2005" s="466"/>
      <c r="I2005" s="423"/>
    </row>
    <row r="2006" spans="7:9">
      <c r="G2006" s="465"/>
      <c r="H2006" s="466"/>
      <c r="I2006" s="423"/>
    </row>
    <row r="2007" spans="7:9">
      <c r="G2007" s="465"/>
      <c r="H2007" s="466"/>
      <c r="I2007" s="423"/>
    </row>
    <row r="2008" spans="7:9">
      <c r="G2008" s="465"/>
      <c r="H2008" s="466"/>
      <c r="I2008" s="423"/>
    </row>
    <row r="2009" spans="7:9">
      <c r="G2009" s="465"/>
      <c r="H2009" s="466"/>
      <c r="I2009" s="423"/>
    </row>
    <row r="2010" spans="7:9">
      <c r="G2010" s="465"/>
      <c r="H2010" s="466"/>
      <c r="I2010" s="423"/>
    </row>
    <row r="2011" spans="7:9">
      <c r="G2011" s="465"/>
      <c r="H2011" s="466"/>
      <c r="I2011" s="423"/>
    </row>
    <row r="2012" spans="7:9">
      <c r="G2012" s="465"/>
      <c r="H2012" s="466"/>
      <c r="I2012" s="423"/>
    </row>
    <row r="2013" spans="7:9">
      <c r="G2013" s="465"/>
      <c r="H2013" s="466"/>
      <c r="I2013" s="423"/>
    </row>
    <row r="2014" spans="7:9">
      <c r="G2014" s="465"/>
      <c r="H2014" s="466"/>
      <c r="I2014" s="423"/>
    </row>
    <row r="2015" spans="7:9">
      <c r="G2015" s="465"/>
      <c r="H2015" s="466"/>
      <c r="I2015" s="423"/>
    </row>
    <row r="2016" spans="7:9">
      <c r="G2016" s="465"/>
      <c r="H2016" s="466"/>
      <c r="I2016" s="423"/>
    </row>
    <row r="2017" spans="7:9">
      <c r="G2017" s="465"/>
      <c r="H2017" s="466"/>
      <c r="I2017" s="423"/>
    </row>
    <row r="2018" spans="7:9">
      <c r="G2018" s="465"/>
      <c r="H2018" s="466"/>
      <c r="I2018" s="423"/>
    </row>
    <row r="2019" spans="7:9">
      <c r="G2019" s="465"/>
      <c r="H2019" s="466"/>
      <c r="I2019" s="423"/>
    </row>
    <row r="2020" spans="7:9">
      <c r="G2020" s="465"/>
      <c r="H2020" s="466"/>
      <c r="I2020" s="423"/>
    </row>
    <row r="2021" spans="7:9">
      <c r="G2021" s="465"/>
      <c r="H2021" s="466"/>
      <c r="I2021" s="423"/>
    </row>
    <row r="2022" spans="7:9">
      <c r="G2022" s="465"/>
      <c r="H2022" s="466"/>
      <c r="I2022" s="423"/>
    </row>
    <row r="2023" spans="7:9">
      <c r="G2023" s="465"/>
      <c r="H2023" s="466"/>
      <c r="I2023" s="423"/>
    </row>
    <row r="2024" spans="7:9">
      <c r="G2024" s="465"/>
      <c r="H2024" s="466"/>
      <c r="I2024" s="423"/>
    </row>
    <row r="2025" spans="7:9">
      <c r="G2025" s="465"/>
      <c r="H2025" s="466"/>
      <c r="I2025" s="423"/>
    </row>
    <row r="2026" spans="7:9">
      <c r="G2026" s="465"/>
      <c r="H2026" s="466"/>
      <c r="I2026" s="423"/>
    </row>
    <row r="2027" spans="7:9">
      <c r="G2027" s="465"/>
      <c r="H2027" s="466"/>
      <c r="I2027" s="423"/>
    </row>
    <row r="2028" spans="7:9">
      <c r="G2028" s="465"/>
      <c r="H2028" s="466"/>
      <c r="I2028" s="423"/>
    </row>
    <row r="2029" spans="7:9">
      <c r="G2029" s="465"/>
      <c r="H2029" s="466"/>
      <c r="I2029" s="423"/>
    </row>
    <row r="2030" spans="7:9">
      <c r="G2030" s="465"/>
      <c r="H2030" s="466"/>
      <c r="I2030" s="423"/>
    </row>
    <row r="2031" spans="7:9">
      <c r="G2031" s="465"/>
      <c r="H2031" s="466"/>
      <c r="I2031" s="423"/>
    </row>
    <row r="2032" spans="7:9">
      <c r="G2032" s="465"/>
      <c r="H2032" s="466"/>
      <c r="I2032" s="423"/>
    </row>
    <row r="2033" spans="7:9">
      <c r="G2033" s="465"/>
      <c r="H2033" s="466"/>
      <c r="I2033" s="423"/>
    </row>
    <row r="2034" spans="7:9">
      <c r="G2034" s="465"/>
      <c r="H2034" s="466"/>
      <c r="I2034" s="423"/>
    </row>
    <row r="2035" spans="7:9">
      <c r="G2035" s="465"/>
      <c r="H2035" s="466"/>
      <c r="I2035" s="423"/>
    </row>
    <row r="2036" spans="7:9">
      <c r="G2036" s="465"/>
      <c r="H2036" s="466"/>
      <c r="I2036" s="423"/>
    </row>
    <row r="2037" spans="7:9">
      <c r="G2037" s="465"/>
      <c r="H2037" s="466"/>
      <c r="I2037" s="423"/>
    </row>
    <row r="2038" spans="7:9">
      <c r="G2038" s="465"/>
      <c r="H2038" s="466"/>
      <c r="I2038" s="423"/>
    </row>
    <row r="2039" spans="7:9">
      <c r="G2039" s="465"/>
      <c r="H2039" s="466"/>
      <c r="I2039" s="423"/>
    </row>
    <row r="2040" spans="7:9">
      <c r="G2040" s="465"/>
      <c r="H2040" s="466"/>
      <c r="I2040" s="423"/>
    </row>
    <row r="2041" spans="7:9">
      <c r="G2041" s="465"/>
      <c r="H2041" s="466"/>
      <c r="I2041" s="423"/>
    </row>
    <row r="2042" spans="7:9">
      <c r="G2042" s="465"/>
      <c r="H2042" s="466"/>
      <c r="I2042" s="423"/>
    </row>
    <row r="2043" spans="7:9">
      <c r="G2043" s="465"/>
      <c r="H2043" s="466"/>
      <c r="I2043" s="423"/>
    </row>
    <row r="2044" spans="7:9">
      <c r="G2044" s="465"/>
      <c r="H2044" s="466"/>
      <c r="I2044" s="423"/>
    </row>
    <row r="2045" spans="7:9">
      <c r="G2045" s="465"/>
      <c r="H2045" s="466"/>
      <c r="I2045" s="423"/>
    </row>
    <row r="2046" spans="7:9">
      <c r="G2046" s="465"/>
      <c r="H2046" s="466"/>
      <c r="I2046" s="423"/>
    </row>
    <row r="2047" spans="7:9">
      <c r="G2047" s="465"/>
      <c r="H2047" s="466"/>
      <c r="I2047" s="423"/>
    </row>
    <row r="2048" spans="7:9">
      <c r="G2048" s="465"/>
      <c r="H2048" s="466"/>
      <c r="I2048" s="423"/>
    </row>
    <row r="2049" spans="7:9">
      <c r="G2049" s="465"/>
      <c r="H2049" s="466"/>
      <c r="I2049" s="423"/>
    </row>
    <row r="2050" spans="7:9">
      <c r="G2050" s="465"/>
      <c r="H2050" s="466"/>
      <c r="I2050" s="423"/>
    </row>
    <row r="2051" spans="7:9">
      <c r="G2051" s="465"/>
      <c r="H2051" s="466"/>
      <c r="I2051" s="423"/>
    </row>
    <row r="2052" spans="7:9">
      <c r="G2052" s="465"/>
      <c r="H2052" s="466"/>
      <c r="I2052" s="423"/>
    </row>
    <row r="2053" spans="7:9">
      <c r="G2053" s="465"/>
      <c r="H2053" s="466"/>
      <c r="I2053" s="423"/>
    </row>
    <row r="2054" spans="7:9">
      <c r="G2054" s="465"/>
      <c r="H2054" s="466"/>
      <c r="I2054" s="423"/>
    </row>
    <row r="2055" spans="7:9">
      <c r="G2055" s="465"/>
      <c r="H2055" s="466"/>
      <c r="I2055" s="423"/>
    </row>
    <row r="2056" spans="7:9">
      <c r="G2056" s="465"/>
      <c r="H2056" s="466"/>
      <c r="I2056" s="423"/>
    </row>
    <row r="2057" spans="7:9">
      <c r="G2057" s="465"/>
      <c r="H2057" s="466"/>
      <c r="I2057" s="423"/>
    </row>
    <row r="2058" spans="7:9">
      <c r="G2058" s="465"/>
      <c r="H2058" s="466"/>
      <c r="I2058" s="423"/>
    </row>
    <row r="2059" spans="7:9">
      <c r="G2059" s="465"/>
      <c r="H2059" s="466"/>
      <c r="I2059" s="423"/>
    </row>
    <row r="2060" spans="7:9">
      <c r="G2060" s="465"/>
      <c r="H2060" s="466"/>
      <c r="I2060" s="423"/>
    </row>
    <row r="2061" spans="7:9">
      <c r="G2061" s="465"/>
      <c r="H2061" s="466"/>
      <c r="I2061" s="423"/>
    </row>
    <row r="2062" spans="7:9">
      <c r="G2062" s="465"/>
      <c r="H2062" s="466"/>
      <c r="I2062" s="423"/>
    </row>
    <row r="2063" spans="7:9">
      <c r="G2063" s="465"/>
      <c r="H2063" s="466"/>
      <c r="I2063" s="423"/>
    </row>
    <row r="2064" spans="7:9">
      <c r="G2064" s="465"/>
      <c r="H2064" s="466"/>
      <c r="I2064" s="423"/>
    </row>
    <row r="2065" spans="7:9">
      <c r="G2065" s="465"/>
      <c r="H2065" s="466"/>
      <c r="I2065" s="423"/>
    </row>
    <row r="2066" spans="7:9">
      <c r="G2066" s="465"/>
      <c r="H2066" s="466"/>
      <c r="I2066" s="423"/>
    </row>
    <row r="2067" spans="7:9">
      <c r="G2067" s="465"/>
      <c r="H2067" s="466"/>
      <c r="I2067" s="423"/>
    </row>
    <row r="2068" spans="7:9">
      <c r="G2068" s="465"/>
      <c r="H2068" s="466"/>
      <c r="I2068" s="423"/>
    </row>
    <row r="2069" spans="7:9">
      <c r="G2069" s="465"/>
      <c r="H2069" s="466"/>
      <c r="I2069" s="423"/>
    </row>
    <row r="2070" spans="7:9">
      <c r="G2070" s="465"/>
      <c r="H2070" s="466"/>
      <c r="I2070" s="423"/>
    </row>
    <row r="2071" spans="7:9">
      <c r="G2071" s="465"/>
      <c r="H2071" s="466"/>
      <c r="I2071" s="423"/>
    </row>
    <row r="2072" spans="7:9">
      <c r="G2072" s="465"/>
      <c r="H2072" s="466"/>
      <c r="I2072" s="423"/>
    </row>
    <row r="2073" spans="7:9">
      <c r="G2073" s="465"/>
      <c r="H2073" s="466"/>
      <c r="I2073" s="423"/>
    </row>
    <row r="2074" spans="7:9">
      <c r="G2074" s="465"/>
      <c r="H2074" s="466"/>
      <c r="I2074" s="423"/>
    </row>
    <row r="2075" spans="7:9">
      <c r="G2075" s="465"/>
      <c r="H2075" s="466"/>
      <c r="I2075" s="423"/>
    </row>
    <row r="2076" spans="7:9">
      <c r="G2076" s="465"/>
      <c r="H2076" s="466"/>
      <c r="I2076" s="423"/>
    </row>
    <row r="2077" spans="7:9">
      <c r="G2077" s="465"/>
      <c r="H2077" s="466"/>
      <c r="I2077" s="423"/>
    </row>
    <row r="2078" spans="7:9">
      <c r="G2078" s="465"/>
      <c r="H2078" s="466"/>
      <c r="I2078" s="423"/>
    </row>
    <row r="2079" spans="7:9">
      <c r="G2079" s="465"/>
      <c r="H2079" s="466"/>
      <c r="I2079" s="423"/>
    </row>
    <row r="2080" spans="7:9">
      <c r="G2080" s="465"/>
      <c r="H2080" s="466"/>
      <c r="I2080" s="423"/>
    </row>
    <row r="2081" spans="7:9">
      <c r="G2081" s="465"/>
      <c r="H2081" s="466"/>
      <c r="I2081" s="423"/>
    </row>
    <row r="2082" spans="7:9">
      <c r="G2082" s="465"/>
      <c r="H2082" s="466"/>
      <c r="I2082" s="423"/>
    </row>
    <row r="2083" spans="7:9">
      <c r="G2083" s="465"/>
      <c r="H2083" s="466"/>
      <c r="I2083" s="423"/>
    </row>
    <row r="2084" spans="7:9">
      <c r="G2084" s="465"/>
      <c r="H2084" s="466"/>
      <c r="I2084" s="423"/>
    </row>
    <row r="2085" spans="7:9">
      <c r="G2085" s="465"/>
      <c r="H2085" s="466"/>
      <c r="I2085" s="423"/>
    </row>
    <row r="2086" spans="7:9">
      <c r="G2086" s="465"/>
      <c r="H2086" s="466"/>
      <c r="I2086" s="423"/>
    </row>
    <row r="2087" spans="7:9">
      <c r="G2087" s="465"/>
      <c r="H2087" s="466"/>
      <c r="I2087" s="423"/>
    </row>
    <row r="2088" spans="7:9">
      <c r="G2088" s="465"/>
      <c r="H2088" s="466"/>
      <c r="I2088" s="423"/>
    </row>
    <row r="2089" spans="7:9">
      <c r="G2089" s="465"/>
      <c r="H2089" s="466"/>
      <c r="I2089" s="423"/>
    </row>
    <row r="2090" spans="7:9">
      <c r="G2090" s="465"/>
      <c r="H2090" s="466"/>
      <c r="I2090" s="423"/>
    </row>
    <row r="2091" spans="7:9">
      <c r="G2091" s="465"/>
      <c r="H2091" s="466"/>
      <c r="I2091" s="423"/>
    </row>
    <row r="2092" spans="7:9">
      <c r="G2092" s="465"/>
      <c r="H2092" s="466"/>
      <c r="I2092" s="423"/>
    </row>
    <row r="2093" spans="7:9">
      <c r="G2093" s="465"/>
      <c r="H2093" s="466"/>
      <c r="I2093" s="423"/>
    </row>
    <row r="2094" spans="7:9">
      <c r="G2094" s="465"/>
      <c r="H2094" s="466"/>
      <c r="I2094" s="423"/>
    </row>
    <row r="2095" spans="7:9">
      <c r="G2095" s="465"/>
      <c r="H2095" s="466"/>
      <c r="I2095" s="423"/>
    </row>
    <row r="2096" spans="7:9">
      <c r="G2096" s="465"/>
      <c r="H2096" s="466"/>
      <c r="I2096" s="423"/>
    </row>
    <row r="2097" spans="7:9">
      <c r="G2097" s="465"/>
      <c r="H2097" s="466"/>
      <c r="I2097" s="423"/>
    </row>
    <row r="2098" spans="7:9">
      <c r="G2098" s="465"/>
      <c r="H2098" s="466"/>
      <c r="I2098" s="423"/>
    </row>
    <row r="2099" spans="7:9">
      <c r="G2099" s="465"/>
      <c r="H2099" s="466"/>
      <c r="I2099" s="423"/>
    </row>
    <row r="2100" spans="7:9">
      <c r="G2100" s="465"/>
      <c r="H2100" s="466"/>
      <c r="I2100" s="423"/>
    </row>
    <row r="2101" spans="7:9">
      <c r="G2101" s="465"/>
      <c r="H2101" s="466"/>
      <c r="I2101" s="423"/>
    </row>
    <row r="2102" spans="7:9">
      <c r="G2102" s="465"/>
      <c r="H2102" s="466"/>
      <c r="I2102" s="423"/>
    </row>
    <row r="2103" spans="7:9">
      <c r="G2103" s="465"/>
      <c r="H2103" s="466"/>
      <c r="I2103" s="423"/>
    </row>
    <row r="2104" spans="7:9">
      <c r="G2104" s="465"/>
      <c r="H2104" s="466"/>
      <c r="I2104" s="423"/>
    </row>
    <row r="2105" spans="7:9">
      <c r="G2105" s="465"/>
      <c r="H2105" s="466"/>
      <c r="I2105" s="423"/>
    </row>
    <row r="2106" spans="7:9">
      <c r="G2106" s="465"/>
      <c r="H2106" s="466"/>
      <c r="I2106" s="423"/>
    </row>
    <row r="2107" spans="7:9">
      <c r="G2107" s="465"/>
      <c r="H2107" s="466"/>
      <c r="I2107" s="423"/>
    </row>
    <row r="2108" spans="7:9">
      <c r="G2108" s="465"/>
      <c r="H2108" s="466"/>
      <c r="I2108" s="423"/>
    </row>
    <row r="2109" spans="7:9">
      <c r="G2109" s="465"/>
      <c r="H2109" s="466"/>
      <c r="I2109" s="423"/>
    </row>
    <row r="2110" spans="7:9">
      <c r="G2110" s="465"/>
      <c r="H2110" s="466"/>
      <c r="I2110" s="423"/>
    </row>
    <row r="2111" spans="7:9">
      <c r="G2111" s="465"/>
      <c r="H2111" s="466"/>
      <c r="I2111" s="423"/>
    </row>
    <row r="2112" spans="7:9">
      <c r="G2112" s="465"/>
      <c r="H2112" s="466"/>
      <c r="I2112" s="423"/>
    </row>
    <row r="2113" spans="7:9">
      <c r="G2113" s="465"/>
      <c r="H2113" s="466"/>
      <c r="I2113" s="423"/>
    </row>
    <row r="2114" spans="7:9">
      <c r="G2114" s="465"/>
      <c r="H2114" s="466"/>
      <c r="I2114" s="423"/>
    </row>
    <row r="2115" spans="7:9">
      <c r="G2115" s="465"/>
      <c r="H2115" s="466"/>
      <c r="I2115" s="423"/>
    </row>
    <row r="2116" spans="7:9">
      <c r="G2116" s="465"/>
      <c r="H2116" s="466"/>
      <c r="I2116" s="423"/>
    </row>
    <row r="2117" spans="7:9">
      <c r="G2117" s="465"/>
      <c r="H2117" s="466"/>
      <c r="I2117" s="423"/>
    </row>
    <row r="2118" spans="7:9">
      <c r="G2118" s="465"/>
      <c r="H2118" s="466"/>
      <c r="I2118" s="423"/>
    </row>
    <row r="2119" spans="7:9">
      <c r="G2119" s="465"/>
      <c r="H2119" s="466"/>
      <c r="I2119" s="423"/>
    </row>
    <row r="2120" spans="7:9">
      <c r="G2120" s="465"/>
      <c r="H2120" s="466"/>
      <c r="I2120" s="423"/>
    </row>
    <row r="2121" spans="7:9">
      <c r="G2121" s="465"/>
      <c r="H2121" s="466"/>
      <c r="I2121" s="423"/>
    </row>
    <row r="2122" spans="7:9">
      <c r="G2122" s="465"/>
      <c r="H2122" s="466"/>
      <c r="I2122" s="423"/>
    </row>
    <row r="2123" spans="7:9">
      <c r="G2123" s="465"/>
      <c r="H2123" s="466"/>
      <c r="I2123" s="423"/>
    </row>
    <row r="2124" spans="7:9">
      <c r="G2124" s="465"/>
      <c r="H2124" s="466"/>
      <c r="I2124" s="423"/>
    </row>
    <row r="2125" spans="7:9">
      <c r="G2125" s="465"/>
      <c r="H2125" s="466"/>
      <c r="I2125" s="423"/>
    </row>
    <row r="2126" spans="7:9">
      <c r="G2126" s="465"/>
      <c r="H2126" s="466"/>
      <c r="I2126" s="423"/>
    </row>
    <row r="2127" spans="7:9">
      <c r="G2127" s="465"/>
      <c r="H2127" s="466"/>
      <c r="I2127" s="423"/>
    </row>
    <row r="2128" spans="7:9">
      <c r="G2128" s="465"/>
      <c r="H2128" s="466"/>
      <c r="I2128" s="423"/>
    </row>
    <row r="2129" spans="7:9">
      <c r="G2129" s="465"/>
      <c r="H2129" s="466"/>
      <c r="I2129" s="423"/>
    </row>
    <row r="2130" spans="7:9">
      <c r="G2130" s="465"/>
      <c r="H2130" s="466"/>
      <c r="I2130" s="423"/>
    </row>
    <row r="2131" spans="7:9">
      <c r="G2131" s="465"/>
      <c r="H2131" s="466"/>
      <c r="I2131" s="423"/>
    </row>
    <row r="2132" spans="7:9">
      <c r="G2132" s="465"/>
      <c r="H2132" s="466"/>
      <c r="I2132" s="423"/>
    </row>
    <row r="2133" spans="7:9">
      <c r="G2133" s="465"/>
      <c r="H2133" s="466"/>
      <c r="I2133" s="423"/>
    </row>
    <row r="2134" spans="7:9">
      <c r="G2134" s="465"/>
      <c r="H2134" s="466"/>
      <c r="I2134" s="423"/>
    </row>
    <row r="2135" spans="7:9">
      <c r="G2135" s="465"/>
      <c r="H2135" s="466"/>
      <c r="I2135" s="423"/>
    </row>
    <row r="2136" spans="7:9">
      <c r="G2136" s="465"/>
      <c r="H2136" s="466"/>
      <c r="I2136" s="423"/>
    </row>
    <row r="2137" spans="7:9">
      <c r="G2137" s="465"/>
      <c r="H2137" s="466"/>
      <c r="I2137" s="423"/>
    </row>
    <row r="2138" spans="7:9">
      <c r="G2138" s="465"/>
      <c r="H2138" s="466"/>
      <c r="I2138" s="423"/>
    </row>
    <row r="2139" spans="7:9">
      <c r="G2139" s="465"/>
      <c r="H2139" s="466"/>
      <c r="I2139" s="423"/>
    </row>
    <row r="2140" spans="7:9">
      <c r="G2140" s="465"/>
      <c r="H2140" s="466"/>
      <c r="I2140" s="423"/>
    </row>
    <row r="2141" spans="7:9">
      <c r="G2141" s="465"/>
      <c r="H2141" s="466"/>
      <c r="I2141" s="423"/>
    </row>
    <row r="2142" spans="7:9">
      <c r="G2142" s="465"/>
      <c r="H2142" s="466"/>
      <c r="I2142" s="423"/>
    </row>
    <row r="2143" spans="7:9">
      <c r="G2143" s="465"/>
      <c r="H2143" s="466"/>
      <c r="I2143" s="423"/>
    </row>
    <row r="2144" spans="7:9">
      <c r="G2144" s="465"/>
      <c r="H2144" s="466"/>
      <c r="I2144" s="423"/>
    </row>
    <row r="2145" spans="7:9">
      <c r="G2145" s="465"/>
      <c r="H2145" s="466"/>
      <c r="I2145" s="423"/>
    </row>
    <row r="2146" spans="7:9">
      <c r="G2146" s="465"/>
      <c r="H2146" s="466"/>
      <c r="I2146" s="423"/>
    </row>
    <row r="2147" spans="7:9">
      <c r="G2147" s="465"/>
      <c r="H2147" s="466"/>
      <c r="I2147" s="423"/>
    </row>
    <row r="2148" spans="7:9">
      <c r="G2148" s="465"/>
      <c r="H2148" s="466"/>
      <c r="I2148" s="423"/>
    </row>
    <row r="2149" spans="7:9">
      <c r="G2149" s="465"/>
      <c r="H2149" s="466"/>
      <c r="I2149" s="423"/>
    </row>
    <row r="2150" spans="7:9">
      <c r="G2150" s="465"/>
      <c r="H2150" s="466"/>
      <c r="I2150" s="423"/>
    </row>
    <row r="2151" spans="7:9">
      <c r="G2151" s="465"/>
      <c r="H2151" s="466"/>
      <c r="I2151" s="423"/>
    </row>
    <row r="2152" spans="7:9">
      <c r="G2152" s="465"/>
      <c r="H2152" s="466"/>
      <c r="I2152" s="423"/>
    </row>
    <row r="2153" spans="7:9">
      <c r="G2153" s="465"/>
      <c r="H2153" s="466"/>
      <c r="I2153" s="423"/>
    </row>
    <row r="2154" spans="7:9">
      <c r="G2154" s="465"/>
      <c r="H2154" s="466"/>
      <c r="I2154" s="423"/>
    </row>
    <row r="2155" spans="7:9">
      <c r="G2155" s="465"/>
      <c r="H2155" s="466"/>
      <c r="I2155" s="423"/>
    </row>
    <row r="2156" spans="7:9">
      <c r="G2156" s="465"/>
      <c r="H2156" s="466"/>
      <c r="I2156" s="423"/>
    </row>
    <row r="2157" spans="7:9">
      <c r="G2157" s="465"/>
      <c r="H2157" s="466"/>
      <c r="I2157" s="423"/>
    </row>
    <row r="2158" spans="7:9">
      <c r="G2158" s="465"/>
      <c r="H2158" s="466"/>
      <c r="I2158" s="423"/>
    </row>
    <row r="2159" spans="7:9">
      <c r="G2159" s="465"/>
      <c r="H2159" s="466"/>
      <c r="I2159" s="423"/>
    </row>
    <row r="2160" spans="7:9">
      <c r="G2160" s="465"/>
      <c r="H2160" s="466"/>
      <c r="I2160" s="423"/>
    </row>
    <row r="2161" spans="7:9">
      <c r="G2161" s="465"/>
      <c r="H2161" s="466"/>
      <c r="I2161" s="423"/>
    </row>
    <row r="2162" spans="7:9">
      <c r="G2162" s="465"/>
      <c r="H2162" s="466"/>
      <c r="I2162" s="423"/>
    </row>
    <row r="2163" spans="7:9">
      <c r="G2163" s="465"/>
      <c r="H2163" s="466"/>
      <c r="I2163" s="423"/>
    </row>
    <row r="2164" spans="7:9">
      <c r="G2164" s="465"/>
      <c r="H2164" s="466"/>
      <c r="I2164" s="423"/>
    </row>
    <row r="2165" spans="7:9">
      <c r="G2165" s="465"/>
      <c r="H2165" s="466"/>
      <c r="I2165" s="423"/>
    </row>
    <row r="2166" spans="7:9">
      <c r="G2166" s="465"/>
      <c r="H2166" s="466"/>
      <c r="I2166" s="423"/>
    </row>
    <row r="2167" spans="7:9">
      <c r="G2167" s="465"/>
      <c r="H2167" s="466"/>
      <c r="I2167" s="423"/>
    </row>
    <row r="2168" spans="7:9">
      <c r="G2168" s="465"/>
      <c r="H2168" s="466"/>
      <c r="I2168" s="423"/>
    </row>
    <row r="2169" spans="7:9">
      <c r="G2169" s="465"/>
      <c r="H2169" s="466"/>
      <c r="I2169" s="423"/>
    </row>
    <row r="2170" spans="7:9">
      <c r="G2170" s="465"/>
      <c r="H2170" s="466"/>
      <c r="I2170" s="423"/>
    </row>
    <row r="2171" spans="7:9">
      <c r="G2171" s="465"/>
      <c r="H2171" s="466"/>
      <c r="I2171" s="423"/>
    </row>
    <row r="2172" spans="7:9">
      <c r="G2172" s="465"/>
      <c r="H2172" s="466"/>
      <c r="I2172" s="423"/>
    </row>
    <row r="2173" spans="7:9">
      <c r="G2173" s="465"/>
      <c r="H2173" s="466"/>
      <c r="I2173" s="423"/>
    </row>
    <row r="2174" spans="7:9">
      <c r="G2174" s="465"/>
      <c r="H2174" s="466"/>
      <c r="I2174" s="423"/>
    </row>
    <row r="2175" spans="7:9">
      <c r="G2175" s="465"/>
      <c r="H2175" s="466"/>
      <c r="I2175" s="423"/>
    </row>
    <row r="2176" spans="7:9">
      <c r="G2176" s="465"/>
      <c r="H2176" s="466"/>
      <c r="I2176" s="423"/>
    </row>
    <row r="2177" spans="7:9">
      <c r="G2177" s="465"/>
      <c r="H2177" s="466"/>
      <c r="I2177" s="423"/>
    </row>
    <row r="2178" spans="7:9">
      <c r="G2178" s="465"/>
      <c r="H2178" s="466"/>
      <c r="I2178" s="423"/>
    </row>
    <row r="2179" spans="7:9">
      <c r="G2179" s="465"/>
      <c r="H2179" s="466"/>
      <c r="I2179" s="423"/>
    </row>
    <row r="2180" spans="7:9">
      <c r="G2180" s="465"/>
      <c r="H2180" s="466"/>
      <c r="I2180" s="423"/>
    </row>
    <row r="2181" spans="7:9">
      <c r="G2181" s="465"/>
      <c r="H2181" s="466"/>
      <c r="I2181" s="423"/>
    </row>
    <row r="2182" spans="7:9">
      <c r="G2182" s="465"/>
      <c r="H2182" s="466"/>
      <c r="I2182" s="423"/>
    </row>
    <row r="2183" spans="7:9">
      <c r="G2183" s="465"/>
      <c r="H2183" s="466"/>
      <c r="I2183" s="423"/>
    </row>
    <row r="2184" spans="7:9">
      <c r="G2184" s="465"/>
      <c r="H2184" s="466"/>
      <c r="I2184" s="423"/>
    </row>
    <row r="2185" spans="7:9">
      <c r="G2185" s="465"/>
      <c r="H2185" s="466"/>
      <c r="I2185" s="423"/>
    </row>
    <row r="2186" spans="7:9">
      <c r="G2186" s="465"/>
      <c r="H2186" s="466"/>
      <c r="I2186" s="423"/>
    </row>
    <row r="2187" spans="7:9">
      <c r="G2187" s="465"/>
      <c r="H2187" s="466"/>
      <c r="I2187" s="423"/>
    </row>
    <row r="2188" spans="7:9">
      <c r="G2188" s="465"/>
      <c r="H2188" s="466"/>
      <c r="I2188" s="423"/>
    </row>
    <row r="2189" spans="7:9">
      <c r="G2189" s="465"/>
      <c r="H2189" s="466"/>
      <c r="I2189" s="423"/>
    </row>
    <row r="2190" spans="7:9">
      <c r="G2190" s="465"/>
      <c r="H2190" s="466"/>
      <c r="I2190" s="423"/>
    </row>
    <row r="2191" spans="7:9">
      <c r="G2191" s="465"/>
      <c r="H2191" s="466"/>
      <c r="I2191" s="423"/>
    </row>
    <row r="2192" spans="7:9">
      <c r="G2192" s="465"/>
      <c r="H2192" s="466"/>
      <c r="I2192" s="423"/>
    </row>
    <row r="2193" spans="7:9">
      <c r="G2193" s="465"/>
      <c r="H2193" s="466"/>
      <c r="I2193" s="423"/>
    </row>
    <row r="2194" spans="7:9">
      <c r="G2194" s="465"/>
      <c r="H2194" s="466"/>
      <c r="I2194" s="423"/>
    </row>
    <row r="2195" spans="7:9">
      <c r="G2195" s="465"/>
      <c r="H2195" s="466"/>
      <c r="I2195" s="423"/>
    </row>
    <row r="2196" spans="7:9">
      <c r="G2196" s="465"/>
      <c r="H2196" s="466"/>
      <c r="I2196" s="423"/>
    </row>
    <row r="2197" spans="7:9">
      <c r="G2197" s="465"/>
      <c r="H2197" s="466"/>
      <c r="I2197" s="423"/>
    </row>
    <row r="2198" spans="7:9">
      <c r="G2198" s="465"/>
      <c r="H2198" s="466"/>
      <c r="I2198" s="423"/>
    </row>
    <row r="2199" spans="7:9">
      <c r="G2199" s="465"/>
      <c r="H2199" s="466"/>
      <c r="I2199" s="423"/>
    </row>
    <row r="2200" spans="7:9">
      <c r="G2200" s="465"/>
      <c r="H2200" s="466"/>
      <c r="I2200" s="423"/>
    </row>
    <row r="2201" spans="7:9">
      <c r="G2201" s="465"/>
      <c r="H2201" s="466"/>
      <c r="I2201" s="423"/>
    </row>
    <row r="2202" spans="7:9">
      <c r="G2202" s="465"/>
      <c r="H2202" s="466"/>
      <c r="I2202" s="423"/>
    </row>
    <row r="2203" spans="7:9">
      <c r="G2203" s="465"/>
      <c r="H2203" s="466"/>
      <c r="I2203" s="423"/>
    </row>
    <row r="2204" spans="7:9">
      <c r="G2204" s="465"/>
      <c r="H2204" s="466"/>
      <c r="I2204" s="423"/>
    </row>
    <row r="2205" spans="7:9">
      <c r="G2205" s="465"/>
      <c r="H2205" s="466"/>
      <c r="I2205" s="423"/>
    </row>
    <row r="2206" spans="7:9">
      <c r="G2206" s="465"/>
      <c r="H2206" s="466"/>
      <c r="I2206" s="423"/>
    </row>
    <row r="2207" spans="7:9">
      <c r="G2207" s="465"/>
      <c r="H2207" s="466"/>
      <c r="I2207" s="423"/>
    </row>
    <row r="2208" spans="7:9">
      <c r="G2208" s="465"/>
      <c r="H2208" s="466"/>
      <c r="I2208" s="423"/>
    </row>
    <row r="2209" spans="7:9">
      <c r="G2209" s="465"/>
      <c r="H2209" s="466"/>
      <c r="I2209" s="423"/>
    </row>
    <row r="2210" spans="7:9">
      <c r="G2210" s="465"/>
      <c r="H2210" s="466"/>
      <c r="I2210" s="423"/>
    </row>
    <row r="2211" spans="7:9">
      <c r="G2211" s="465"/>
      <c r="H2211" s="466"/>
      <c r="I2211" s="423"/>
    </row>
    <row r="2212" spans="7:9">
      <c r="G2212" s="465"/>
      <c r="H2212" s="466"/>
      <c r="I2212" s="423"/>
    </row>
    <row r="2213" spans="7:9">
      <c r="G2213" s="465"/>
      <c r="H2213" s="466"/>
      <c r="I2213" s="423"/>
    </row>
    <row r="2214" spans="7:9">
      <c r="G2214" s="465"/>
      <c r="H2214" s="466"/>
      <c r="I2214" s="423"/>
    </row>
    <row r="2215" spans="7:9">
      <c r="G2215" s="465"/>
      <c r="H2215" s="466"/>
      <c r="I2215" s="423"/>
    </row>
    <row r="2216" spans="7:9">
      <c r="G2216" s="465"/>
      <c r="H2216" s="466"/>
      <c r="I2216" s="423"/>
    </row>
    <row r="2217" spans="7:9">
      <c r="G2217" s="465"/>
      <c r="H2217" s="466"/>
      <c r="I2217" s="423"/>
    </row>
    <row r="2218" spans="7:9">
      <c r="G2218" s="465"/>
      <c r="H2218" s="466"/>
      <c r="I2218" s="423"/>
    </row>
    <row r="2219" spans="7:9">
      <c r="G2219" s="465"/>
      <c r="H2219" s="466"/>
      <c r="I2219" s="423"/>
    </row>
    <row r="2220" spans="7:9">
      <c r="G2220" s="465"/>
      <c r="H2220" s="466"/>
      <c r="I2220" s="423"/>
    </row>
    <row r="2221" spans="7:9">
      <c r="G2221" s="465"/>
      <c r="H2221" s="466"/>
      <c r="I2221" s="423"/>
    </row>
    <row r="2222" spans="7:9">
      <c r="G2222" s="465"/>
      <c r="H2222" s="466"/>
      <c r="I2222" s="423"/>
    </row>
    <row r="2223" spans="7:9">
      <c r="G2223" s="465"/>
      <c r="H2223" s="466"/>
      <c r="I2223" s="423"/>
    </row>
    <row r="2224" spans="7:9">
      <c r="G2224" s="465"/>
      <c r="H2224" s="466"/>
      <c r="I2224" s="423"/>
    </row>
    <row r="2225" spans="7:9">
      <c r="G2225" s="465"/>
      <c r="H2225" s="466"/>
      <c r="I2225" s="423"/>
    </row>
    <row r="2226" spans="7:9">
      <c r="G2226" s="465"/>
      <c r="H2226" s="466"/>
      <c r="I2226" s="423"/>
    </row>
    <row r="2227" spans="7:9">
      <c r="G2227" s="465"/>
      <c r="H2227" s="466"/>
      <c r="I2227" s="423"/>
    </row>
    <row r="2228" spans="7:9">
      <c r="G2228" s="465"/>
      <c r="H2228" s="466"/>
      <c r="I2228" s="423"/>
    </row>
    <row r="2229" spans="7:9">
      <c r="G2229" s="465"/>
      <c r="H2229" s="466"/>
      <c r="I2229" s="423"/>
    </row>
    <row r="2230" spans="7:9">
      <c r="G2230" s="465"/>
      <c r="H2230" s="466"/>
      <c r="I2230" s="423"/>
    </row>
    <row r="2231" spans="7:9">
      <c r="G2231" s="465"/>
      <c r="H2231" s="466"/>
      <c r="I2231" s="423"/>
    </row>
    <row r="2232" spans="7:9">
      <c r="G2232" s="465"/>
      <c r="H2232" s="466"/>
      <c r="I2232" s="423"/>
    </row>
    <row r="2233" spans="7:9">
      <c r="G2233" s="465"/>
      <c r="H2233" s="466"/>
      <c r="I2233" s="423"/>
    </row>
    <row r="2234" spans="7:9">
      <c r="G2234" s="465"/>
      <c r="H2234" s="466"/>
      <c r="I2234" s="423"/>
    </row>
    <row r="2235" spans="7:9">
      <c r="G2235" s="465"/>
      <c r="H2235" s="466"/>
      <c r="I2235" s="423"/>
    </row>
    <row r="2236" spans="7:9">
      <c r="G2236" s="465"/>
      <c r="H2236" s="466"/>
      <c r="I2236" s="423"/>
    </row>
    <row r="2237" spans="7:9">
      <c r="G2237" s="465"/>
      <c r="H2237" s="466"/>
      <c r="I2237" s="423"/>
    </row>
    <row r="2238" spans="7:9">
      <c r="G2238" s="465"/>
      <c r="H2238" s="466"/>
      <c r="I2238" s="423"/>
    </row>
    <row r="2239" spans="7:9">
      <c r="G2239" s="465"/>
      <c r="H2239" s="466"/>
      <c r="I2239" s="423"/>
    </row>
    <row r="2240" spans="7:9">
      <c r="G2240" s="465"/>
      <c r="H2240" s="466"/>
      <c r="I2240" s="423"/>
    </row>
    <row r="2241" spans="7:9">
      <c r="G2241" s="465"/>
      <c r="H2241" s="466"/>
      <c r="I2241" s="423"/>
    </row>
    <row r="2242" spans="7:9">
      <c r="G2242" s="465"/>
      <c r="H2242" s="466"/>
      <c r="I2242" s="423"/>
    </row>
    <row r="2243" spans="7:9">
      <c r="G2243" s="465"/>
      <c r="H2243" s="466"/>
      <c r="I2243" s="423"/>
    </row>
    <row r="2244" spans="7:9">
      <c r="G2244" s="465"/>
      <c r="H2244" s="466"/>
      <c r="I2244" s="423"/>
    </row>
    <row r="2245" spans="7:9">
      <c r="G2245" s="465"/>
      <c r="H2245" s="466"/>
      <c r="I2245" s="423"/>
    </row>
    <row r="2246" spans="7:9">
      <c r="G2246" s="465"/>
      <c r="H2246" s="466"/>
      <c r="I2246" s="423"/>
    </row>
    <row r="2247" spans="7:9">
      <c r="G2247" s="465"/>
      <c r="H2247" s="466"/>
      <c r="I2247" s="423"/>
    </row>
    <row r="2248" spans="7:9">
      <c r="G2248" s="465"/>
      <c r="H2248" s="466"/>
      <c r="I2248" s="423"/>
    </row>
    <row r="2249" spans="7:9">
      <c r="G2249" s="465"/>
      <c r="H2249" s="466"/>
      <c r="I2249" s="423"/>
    </row>
    <row r="2250" spans="7:9">
      <c r="G2250" s="465"/>
      <c r="H2250" s="466"/>
      <c r="I2250" s="423"/>
    </row>
    <row r="2251" spans="7:9">
      <c r="G2251" s="465"/>
      <c r="H2251" s="466"/>
      <c r="I2251" s="423"/>
    </row>
    <row r="2252" spans="7:9">
      <c r="G2252" s="465"/>
      <c r="H2252" s="466"/>
      <c r="I2252" s="423"/>
    </row>
    <row r="2253" spans="7:9">
      <c r="G2253" s="465"/>
      <c r="H2253" s="466"/>
      <c r="I2253" s="423"/>
    </row>
    <row r="2254" spans="7:9">
      <c r="G2254" s="465"/>
      <c r="H2254" s="466"/>
      <c r="I2254" s="423"/>
    </row>
    <row r="2255" spans="7:9">
      <c r="G2255" s="465"/>
      <c r="H2255" s="466"/>
      <c r="I2255" s="423"/>
    </row>
    <row r="2256" spans="7:9">
      <c r="G2256" s="465"/>
      <c r="H2256" s="466"/>
      <c r="I2256" s="423"/>
    </row>
    <row r="2257" spans="7:9">
      <c r="G2257" s="465"/>
      <c r="H2257" s="466"/>
      <c r="I2257" s="423"/>
    </row>
    <row r="2258" spans="7:9">
      <c r="G2258" s="465"/>
      <c r="H2258" s="466"/>
      <c r="I2258" s="423"/>
    </row>
    <row r="2259" spans="7:9">
      <c r="G2259" s="465"/>
      <c r="H2259" s="466"/>
      <c r="I2259" s="423"/>
    </row>
    <row r="2260" spans="7:9">
      <c r="G2260" s="465"/>
      <c r="H2260" s="466"/>
      <c r="I2260" s="423"/>
    </row>
    <row r="2261" spans="7:9">
      <c r="G2261" s="465"/>
      <c r="H2261" s="466"/>
      <c r="I2261" s="423"/>
    </row>
    <row r="2262" spans="7:9">
      <c r="G2262" s="465"/>
      <c r="H2262" s="466"/>
      <c r="I2262" s="423"/>
    </row>
    <row r="2263" spans="7:9">
      <c r="G2263" s="465"/>
      <c r="H2263" s="466"/>
      <c r="I2263" s="423"/>
    </row>
    <row r="2264" spans="7:9">
      <c r="G2264" s="465"/>
      <c r="H2264" s="466"/>
      <c r="I2264" s="423"/>
    </row>
    <row r="2265" spans="7:9">
      <c r="G2265" s="465"/>
      <c r="H2265" s="466"/>
      <c r="I2265" s="423"/>
    </row>
    <row r="2266" spans="7:9">
      <c r="G2266" s="465"/>
      <c r="H2266" s="466"/>
      <c r="I2266" s="423"/>
    </row>
    <row r="2267" spans="7:9">
      <c r="G2267" s="465"/>
      <c r="H2267" s="466"/>
      <c r="I2267" s="423"/>
    </row>
    <row r="2268" spans="7:9">
      <c r="G2268" s="465"/>
      <c r="H2268" s="466"/>
      <c r="I2268" s="423"/>
    </row>
    <row r="2269" spans="7:9">
      <c r="G2269" s="465"/>
      <c r="H2269" s="466"/>
      <c r="I2269" s="423"/>
    </row>
    <row r="2270" spans="7:9">
      <c r="G2270" s="465"/>
      <c r="H2270" s="466"/>
      <c r="I2270" s="423"/>
    </row>
    <row r="2271" spans="7:9">
      <c r="G2271" s="465"/>
      <c r="H2271" s="466"/>
      <c r="I2271" s="423"/>
    </row>
    <row r="2272" spans="7:9">
      <c r="G2272" s="465"/>
      <c r="H2272" s="466"/>
      <c r="I2272" s="423"/>
    </row>
    <row r="2273" spans="7:9">
      <c r="G2273" s="465"/>
      <c r="H2273" s="466"/>
      <c r="I2273" s="423"/>
    </row>
    <row r="2274" spans="7:9">
      <c r="G2274" s="465"/>
      <c r="H2274" s="466"/>
      <c r="I2274" s="423"/>
    </row>
    <row r="2275" spans="7:9">
      <c r="G2275" s="465"/>
      <c r="H2275" s="466"/>
      <c r="I2275" s="423"/>
    </row>
    <row r="2276" spans="7:9">
      <c r="G2276" s="465"/>
      <c r="H2276" s="466"/>
      <c r="I2276" s="423"/>
    </row>
    <row r="2277" spans="7:9">
      <c r="G2277" s="465"/>
      <c r="H2277" s="466"/>
      <c r="I2277" s="423"/>
    </row>
    <row r="2278" spans="7:9">
      <c r="G2278" s="465"/>
      <c r="H2278" s="466"/>
      <c r="I2278" s="423"/>
    </row>
    <row r="2279" spans="7:9">
      <c r="G2279" s="465"/>
      <c r="H2279" s="466"/>
      <c r="I2279" s="423"/>
    </row>
    <row r="2280" spans="7:9">
      <c r="G2280" s="465"/>
      <c r="H2280" s="466"/>
      <c r="I2280" s="423"/>
    </row>
    <row r="2281" spans="7:9">
      <c r="G2281" s="465"/>
      <c r="H2281" s="466"/>
      <c r="I2281" s="423"/>
    </row>
    <row r="2282" spans="7:9">
      <c r="G2282" s="465"/>
      <c r="H2282" s="466"/>
      <c r="I2282" s="423"/>
    </row>
    <row r="2283" spans="7:9">
      <c r="G2283" s="465"/>
      <c r="H2283" s="466"/>
      <c r="I2283" s="423"/>
    </row>
    <row r="2284" spans="7:9">
      <c r="G2284" s="465"/>
      <c r="H2284" s="466"/>
      <c r="I2284" s="423"/>
    </row>
    <row r="2285" spans="7:9">
      <c r="G2285" s="465"/>
      <c r="H2285" s="466"/>
      <c r="I2285" s="423"/>
    </row>
    <row r="2286" spans="7:9">
      <c r="G2286" s="465"/>
      <c r="H2286" s="466"/>
      <c r="I2286" s="423"/>
    </row>
    <row r="2287" spans="7:9">
      <c r="G2287" s="465"/>
      <c r="H2287" s="466"/>
      <c r="I2287" s="423"/>
    </row>
    <row r="2288" spans="7:9">
      <c r="G2288" s="465"/>
      <c r="H2288" s="466"/>
      <c r="I2288" s="423"/>
    </row>
    <row r="2289" spans="7:9">
      <c r="G2289" s="465"/>
      <c r="H2289" s="466"/>
      <c r="I2289" s="423"/>
    </row>
    <row r="2290" spans="7:9">
      <c r="G2290" s="465"/>
      <c r="H2290" s="466"/>
      <c r="I2290" s="423"/>
    </row>
    <row r="2291" spans="7:9">
      <c r="G2291" s="465"/>
      <c r="H2291" s="466"/>
      <c r="I2291" s="423"/>
    </row>
    <row r="2292" spans="7:9">
      <c r="G2292" s="465"/>
      <c r="H2292" s="466"/>
      <c r="I2292" s="423"/>
    </row>
    <row r="2293" spans="7:9">
      <c r="G2293" s="465"/>
      <c r="H2293" s="466"/>
      <c r="I2293" s="423"/>
    </row>
    <row r="2294" spans="7:9">
      <c r="G2294" s="465"/>
      <c r="H2294" s="466"/>
      <c r="I2294" s="423"/>
    </row>
    <row r="2295" spans="7:9">
      <c r="G2295" s="465"/>
      <c r="H2295" s="466"/>
      <c r="I2295" s="423"/>
    </row>
    <row r="2296" spans="7:9">
      <c r="G2296" s="465"/>
      <c r="H2296" s="466"/>
      <c r="I2296" s="423"/>
    </row>
    <row r="2297" spans="7:9">
      <c r="G2297" s="465"/>
      <c r="H2297" s="466"/>
      <c r="I2297" s="423"/>
    </row>
    <row r="2298" spans="7:9">
      <c r="G2298" s="465"/>
      <c r="H2298" s="466"/>
      <c r="I2298" s="423"/>
    </row>
    <row r="2299" spans="7:9">
      <c r="G2299" s="465"/>
      <c r="H2299" s="466"/>
      <c r="I2299" s="423"/>
    </row>
    <row r="2300" spans="7:9">
      <c r="G2300" s="465"/>
      <c r="H2300" s="466"/>
      <c r="I2300" s="423"/>
    </row>
    <row r="2301" spans="7:9">
      <c r="G2301" s="465"/>
      <c r="H2301" s="466"/>
      <c r="I2301" s="423"/>
    </row>
    <row r="2302" spans="7:9">
      <c r="G2302" s="465"/>
      <c r="H2302" s="466"/>
      <c r="I2302" s="423"/>
    </row>
    <row r="2303" spans="7:9">
      <c r="G2303" s="465"/>
      <c r="H2303" s="466"/>
      <c r="I2303" s="423"/>
    </row>
    <row r="2304" spans="7:9">
      <c r="G2304" s="465"/>
      <c r="H2304" s="466"/>
      <c r="I2304" s="423"/>
    </row>
    <row r="2305" spans="7:9">
      <c r="G2305" s="465"/>
      <c r="H2305" s="466"/>
      <c r="I2305" s="423"/>
    </row>
    <row r="2306" spans="7:9">
      <c r="G2306" s="465"/>
      <c r="H2306" s="466"/>
      <c r="I2306" s="423"/>
    </row>
    <row r="2307" spans="7:9">
      <c r="G2307" s="465"/>
      <c r="H2307" s="466"/>
      <c r="I2307" s="423"/>
    </row>
    <row r="2308" spans="7:9">
      <c r="G2308" s="465"/>
      <c r="H2308" s="466"/>
      <c r="I2308" s="423"/>
    </row>
    <row r="2309" spans="7:9">
      <c r="G2309" s="465"/>
      <c r="H2309" s="466"/>
      <c r="I2309" s="423"/>
    </row>
    <row r="2310" spans="7:9">
      <c r="G2310" s="465"/>
      <c r="H2310" s="466"/>
      <c r="I2310" s="423"/>
    </row>
    <row r="2311" spans="7:9">
      <c r="G2311" s="465"/>
      <c r="H2311" s="466"/>
      <c r="I2311" s="423"/>
    </row>
    <row r="2312" spans="7:9">
      <c r="G2312" s="465"/>
      <c r="H2312" s="466"/>
      <c r="I2312" s="423"/>
    </row>
    <row r="2313" spans="7:9">
      <c r="G2313" s="465"/>
      <c r="H2313" s="466"/>
      <c r="I2313" s="423"/>
    </row>
    <row r="2314" spans="7:9">
      <c r="G2314" s="465"/>
      <c r="H2314" s="466"/>
      <c r="I2314" s="423"/>
    </row>
    <row r="2315" spans="7:9">
      <c r="G2315" s="465"/>
      <c r="H2315" s="466"/>
      <c r="I2315" s="423"/>
    </row>
    <row r="2316" spans="7:9">
      <c r="G2316" s="465"/>
      <c r="H2316" s="466"/>
      <c r="I2316" s="423"/>
    </row>
    <row r="2317" spans="7:9">
      <c r="G2317" s="465"/>
      <c r="H2317" s="466"/>
      <c r="I2317" s="423"/>
    </row>
    <row r="2318" spans="7:9">
      <c r="G2318" s="465"/>
      <c r="H2318" s="466"/>
      <c r="I2318" s="423"/>
    </row>
    <row r="2319" spans="7:9">
      <c r="G2319" s="465"/>
      <c r="H2319" s="466"/>
      <c r="I2319" s="423"/>
    </row>
    <row r="2320" spans="7:9">
      <c r="G2320" s="465"/>
      <c r="H2320" s="466"/>
      <c r="I2320" s="423"/>
    </row>
    <row r="2321" spans="7:9">
      <c r="G2321" s="465"/>
      <c r="H2321" s="466"/>
      <c r="I2321" s="423"/>
    </row>
    <row r="2322" spans="7:9">
      <c r="G2322" s="465"/>
      <c r="H2322" s="466"/>
      <c r="I2322" s="423"/>
    </row>
    <row r="2323" spans="7:9">
      <c r="G2323" s="465"/>
      <c r="H2323" s="466"/>
      <c r="I2323" s="423"/>
    </row>
    <row r="2324" spans="7:9">
      <c r="G2324" s="465"/>
      <c r="H2324" s="466"/>
      <c r="I2324" s="423"/>
    </row>
    <row r="2325" spans="7:9">
      <c r="G2325" s="465"/>
      <c r="H2325" s="466"/>
      <c r="I2325" s="423"/>
    </row>
    <row r="2326" spans="7:9">
      <c r="G2326" s="465"/>
      <c r="H2326" s="466"/>
      <c r="I2326" s="423"/>
    </row>
    <row r="2327" spans="7:9">
      <c r="G2327" s="465"/>
      <c r="H2327" s="466"/>
      <c r="I2327" s="423"/>
    </row>
    <row r="2328" spans="7:9">
      <c r="G2328" s="465"/>
      <c r="H2328" s="466"/>
      <c r="I2328" s="423"/>
    </row>
    <row r="2329" spans="7:9">
      <c r="G2329" s="465"/>
      <c r="H2329" s="466"/>
      <c r="I2329" s="423"/>
    </row>
    <row r="2330" spans="7:9">
      <c r="G2330" s="465"/>
      <c r="H2330" s="466"/>
      <c r="I2330" s="423"/>
    </row>
    <row r="2331" spans="7:9">
      <c r="G2331" s="465"/>
      <c r="H2331" s="466"/>
      <c r="I2331" s="423"/>
    </row>
    <row r="2332" spans="7:9">
      <c r="G2332" s="465"/>
      <c r="H2332" s="466"/>
      <c r="I2332" s="423"/>
    </row>
    <row r="2333" spans="7:9">
      <c r="G2333" s="465"/>
      <c r="H2333" s="466"/>
      <c r="I2333" s="423"/>
    </row>
    <row r="2334" spans="7:9">
      <c r="G2334" s="465"/>
      <c r="H2334" s="466"/>
      <c r="I2334" s="423"/>
    </row>
    <row r="2335" spans="7:9">
      <c r="G2335" s="465"/>
      <c r="H2335" s="466"/>
      <c r="I2335" s="423"/>
    </row>
    <row r="2336" spans="7:9">
      <c r="G2336" s="465"/>
      <c r="H2336" s="466"/>
      <c r="I2336" s="423"/>
    </row>
    <row r="2337" spans="7:9">
      <c r="G2337" s="465"/>
      <c r="H2337" s="466"/>
      <c r="I2337" s="423"/>
    </row>
    <row r="2338" spans="7:9">
      <c r="G2338" s="465"/>
      <c r="H2338" s="466"/>
      <c r="I2338" s="423"/>
    </row>
    <row r="2339" spans="7:9">
      <c r="G2339" s="465"/>
      <c r="H2339" s="466"/>
      <c r="I2339" s="423"/>
    </row>
    <row r="2340" spans="7:9">
      <c r="G2340" s="465"/>
      <c r="H2340" s="466"/>
      <c r="I2340" s="423"/>
    </row>
    <row r="2341" spans="7:9">
      <c r="G2341" s="465"/>
      <c r="H2341" s="466"/>
      <c r="I2341" s="423"/>
    </row>
    <row r="2342" spans="7:9">
      <c r="G2342" s="465"/>
      <c r="H2342" s="466"/>
      <c r="I2342" s="423"/>
    </row>
    <row r="2343" spans="7:9">
      <c r="G2343" s="465"/>
      <c r="H2343" s="466"/>
      <c r="I2343" s="423"/>
    </row>
    <row r="2344" spans="7:9">
      <c r="G2344" s="465"/>
      <c r="H2344" s="466"/>
      <c r="I2344" s="423"/>
    </row>
    <row r="2345" spans="7:9">
      <c r="G2345" s="465"/>
      <c r="H2345" s="466"/>
      <c r="I2345" s="423"/>
    </row>
    <row r="2346" spans="7:9">
      <c r="G2346" s="465"/>
      <c r="H2346" s="466"/>
      <c r="I2346" s="423"/>
    </row>
    <row r="2347" spans="7:9">
      <c r="G2347" s="465"/>
      <c r="H2347" s="466"/>
      <c r="I2347" s="423"/>
    </row>
    <row r="2348" spans="7:9">
      <c r="G2348" s="465"/>
      <c r="H2348" s="466"/>
      <c r="I2348" s="423"/>
    </row>
    <row r="2349" spans="7:9">
      <c r="G2349" s="465"/>
      <c r="H2349" s="466"/>
      <c r="I2349" s="423"/>
    </row>
    <row r="2350" spans="7:9">
      <c r="G2350" s="465"/>
      <c r="H2350" s="466"/>
      <c r="I2350" s="423"/>
    </row>
    <row r="2351" spans="7:9">
      <c r="G2351" s="465"/>
      <c r="H2351" s="466"/>
      <c r="I2351" s="423"/>
    </row>
    <row r="2352" spans="7:9">
      <c r="G2352" s="465"/>
      <c r="H2352" s="466"/>
      <c r="I2352" s="423"/>
    </row>
    <row r="2353" spans="7:9">
      <c r="G2353" s="465"/>
      <c r="H2353" s="466"/>
      <c r="I2353" s="423"/>
    </row>
    <row r="2354" spans="7:9">
      <c r="G2354" s="465"/>
      <c r="H2354" s="466"/>
      <c r="I2354" s="423"/>
    </row>
    <row r="2355" spans="7:9">
      <c r="G2355" s="465"/>
      <c r="H2355" s="466"/>
      <c r="I2355" s="423"/>
    </row>
    <row r="2356" spans="7:9">
      <c r="G2356" s="465"/>
      <c r="H2356" s="466"/>
      <c r="I2356" s="423"/>
    </row>
    <row r="2357" spans="7:9">
      <c r="G2357" s="465"/>
      <c r="H2357" s="466"/>
      <c r="I2357" s="423"/>
    </row>
    <row r="2358" spans="7:9">
      <c r="G2358" s="465"/>
      <c r="H2358" s="466"/>
      <c r="I2358" s="423"/>
    </row>
    <row r="2359" spans="7:9">
      <c r="G2359" s="465"/>
      <c r="H2359" s="466"/>
      <c r="I2359" s="423"/>
    </row>
    <row r="2360" spans="7:9">
      <c r="G2360" s="465"/>
      <c r="H2360" s="466"/>
      <c r="I2360" s="423"/>
    </row>
    <row r="2361" spans="7:9">
      <c r="G2361" s="465"/>
      <c r="H2361" s="466"/>
      <c r="I2361" s="423"/>
    </row>
    <row r="2362" spans="7:9">
      <c r="G2362" s="465"/>
      <c r="H2362" s="466"/>
      <c r="I2362" s="423"/>
    </row>
    <row r="2363" spans="7:9">
      <c r="G2363" s="465"/>
      <c r="H2363" s="466"/>
      <c r="I2363" s="423"/>
    </row>
    <row r="2364" spans="7:9">
      <c r="G2364" s="465"/>
      <c r="H2364" s="466"/>
      <c r="I2364" s="423"/>
    </row>
    <row r="2365" spans="7:9">
      <c r="G2365" s="465"/>
      <c r="H2365" s="466"/>
      <c r="I2365" s="423"/>
    </row>
    <row r="2366" spans="7:9">
      <c r="G2366" s="465"/>
      <c r="H2366" s="466"/>
      <c r="I2366" s="423"/>
    </row>
    <row r="2367" spans="7:9">
      <c r="G2367" s="465"/>
      <c r="H2367" s="466"/>
      <c r="I2367" s="423"/>
    </row>
    <row r="2368" spans="7:9">
      <c r="G2368" s="465"/>
      <c r="H2368" s="466"/>
      <c r="I2368" s="423"/>
    </row>
    <row r="2369" spans="7:9">
      <c r="G2369" s="465"/>
      <c r="H2369" s="466"/>
      <c r="I2369" s="423"/>
    </row>
    <row r="2370" spans="7:9">
      <c r="G2370" s="465"/>
      <c r="H2370" s="466"/>
      <c r="I2370" s="423"/>
    </row>
    <row r="2371" spans="7:9">
      <c r="G2371" s="465"/>
      <c r="H2371" s="466"/>
      <c r="I2371" s="423"/>
    </row>
    <row r="2372" spans="7:9">
      <c r="G2372" s="465"/>
      <c r="H2372" s="466"/>
      <c r="I2372" s="423"/>
    </row>
    <row r="2373" spans="7:9">
      <c r="G2373" s="465"/>
      <c r="H2373" s="466"/>
      <c r="I2373" s="423"/>
    </row>
    <row r="2374" spans="7:9">
      <c r="G2374" s="465"/>
      <c r="H2374" s="466"/>
      <c r="I2374" s="423"/>
    </row>
    <row r="2375" spans="7:9">
      <c r="G2375" s="465"/>
      <c r="H2375" s="466"/>
      <c r="I2375" s="423"/>
    </row>
    <row r="2376" spans="7:9">
      <c r="G2376" s="465"/>
      <c r="H2376" s="466"/>
      <c r="I2376" s="423"/>
    </row>
    <row r="2377" spans="7:9">
      <c r="G2377" s="465"/>
      <c r="H2377" s="466"/>
      <c r="I2377" s="423"/>
    </row>
    <row r="2378" spans="7:9">
      <c r="G2378" s="465"/>
      <c r="H2378" s="466"/>
      <c r="I2378" s="423"/>
    </row>
    <row r="2379" spans="7:9">
      <c r="G2379" s="465"/>
      <c r="H2379" s="466"/>
      <c r="I2379" s="423"/>
    </row>
    <row r="2380" spans="7:9">
      <c r="G2380" s="465"/>
      <c r="H2380" s="466"/>
      <c r="I2380" s="423"/>
    </row>
    <row r="2381" spans="7:9">
      <c r="G2381" s="465"/>
      <c r="H2381" s="466"/>
      <c r="I2381" s="423"/>
    </row>
    <row r="2382" spans="7:9">
      <c r="G2382" s="465"/>
      <c r="H2382" s="466"/>
      <c r="I2382" s="423"/>
    </row>
    <row r="2383" spans="7:9">
      <c r="G2383" s="465"/>
      <c r="H2383" s="466"/>
      <c r="I2383" s="423"/>
    </row>
    <row r="2384" spans="7:9">
      <c r="G2384" s="465"/>
      <c r="H2384" s="466"/>
      <c r="I2384" s="423"/>
    </row>
    <row r="2385" spans="7:9">
      <c r="G2385" s="465"/>
      <c r="H2385" s="466"/>
      <c r="I2385" s="423"/>
    </row>
    <row r="2386" spans="7:9">
      <c r="G2386" s="465"/>
      <c r="H2386" s="466"/>
      <c r="I2386" s="423"/>
    </row>
    <row r="2387" spans="7:9">
      <c r="G2387" s="465"/>
      <c r="H2387" s="466"/>
      <c r="I2387" s="423"/>
    </row>
    <row r="2388" spans="7:9">
      <c r="G2388" s="465"/>
      <c r="H2388" s="466"/>
      <c r="I2388" s="423"/>
    </row>
    <row r="2389" spans="7:9">
      <c r="G2389" s="465"/>
      <c r="H2389" s="466"/>
      <c r="I2389" s="423"/>
    </row>
    <row r="2390" spans="7:9">
      <c r="G2390" s="465"/>
      <c r="H2390" s="466"/>
      <c r="I2390" s="423"/>
    </row>
    <row r="2391" spans="7:9">
      <c r="G2391" s="465"/>
      <c r="H2391" s="466"/>
      <c r="I2391" s="423"/>
    </row>
    <row r="2392" spans="7:9">
      <c r="G2392" s="465"/>
      <c r="H2392" s="466"/>
      <c r="I2392" s="423"/>
    </row>
    <row r="2393" spans="7:9">
      <c r="G2393" s="465"/>
      <c r="H2393" s="466"/>
      <c r="I2393" s="423"/>
    </row>
    <row r="2394" spans="7:9">
      <c r="G2394" s="465"/>
      <c r="H2394" s="466"/>
      <c r="I2394" s="423"/>
    </row>
    <row r="2395" spans="7:9">
      <c r="G2395" s="465"/>
      <c r="H2395" s="466"/>
      <c r="I2395" s="423"/>
    </row>
    <row r="2396" spans="7:9">
      <c r="G2396" s="465"/>
      <c r="H2396" s="466"/>
      <c r="I2396" s="423"/>
    </row>
    <row r="2397" spans="7:9">
      <c r="G2397" s="465"/>
      <c r="H2397" s="466"/>
      <c r="I2397" s="423"/>
    </row>
    <row r="2398" spans="7:9">
      <c r="G2398" s="465"/>
      <c r="H2398" s="466"/>
      <c r="I2398" s="423"/>
    </row>
    <row r="2399" spans="7:9">
      <c r="G2399" s="465"/>
      <c r="H2399" s="466"/>
      <c r="I2399" s="423"/>
    </row>
    <row r="2400" spans="7:9">
      <c r="G2400" s="465"/>
      <c r="H2400" s="466"/>
      <c r="I2400" s="423"/>
    </row>
    <row r="2401" spans="7:9">
      <c r="G2401" s="465"/>
      <c r="H2401" s="466"/>
      <c r="I2401" s="423"/>
    </row>
    <row r="2402" spans="7:9">
      <c r="G2402" s="465"/>
      <c r="H2402" s="466"/>
      <c r="I2402" s="423"/>
    </row>
    <row r="2403" spans="7:9">
      <c r="G2403" s="465"/>
      <c r="H2403" s="466"/>
      <c r="I2403" s="423"/>
    </row>
    <row r="2404" spans="7:9">
      <c r="G2404" s="465"/>
      <c r="H2404" s="466"/>
      <c r="I2404" s="423"/>
    </row>
    <row r="2405" spans="7:9">
      <c r="G2405" s="465"/>
      <c r="H2405" s="466"/>
      <c r="I2405" s="423"/>
    </row>
    <row r="2406" spans="7:9">
      <c r="G2406" s="465"/>
      <c r="H2406" s="466"/>
      <c r="I2406" s="423"/>
    </row>
    <row r="2407" spans="7:9">
      <c r="G2407" s="465"/>
      <c r="H2407" s="466"/>
      <c r="I2407" s="423"/>
    </row>
    <row r="2408" spans="7:9">
      <c r="G2408" s="465"/>
      <c r="H2408" s="466"/>
      <c r="I2408" s="423"/>
    </row>
    <row r="2409" spans="7:9">
      <c r="G2409" s="465"/>
      <c r="H2409" s="466"/>
      <c r="I2409" s="423"/>
    </row>
    <row r="2410" spans="7:9">
      <c r="G2410" s="465"/>
      <c r="H2410" s="466"/>
      <c r="I2410" s="423"/>
    </row>
    <row r="2411" spans="7:9">
      <c r="G2411" s="465"/>
      <c r="H2411" s="466"/>
      <c r="I2411" s="423"/>
    </row>
    <row r="2412" spans="7:9">
      <c r="G2412" s="465"/>
      <c r="H2412" s="466"/>
      <c r="I2412" s="423"/>
    </row>
    <row r="2413" spans="7:9">
      <c r="G2413" s="465"/>
      <c r="H2413" s="466"/>
      <c r="I2413" s="423"/>
    </row>
    <row r="2414" spans="7:9">
      <c r="G2414" s="465"/>
      <c r="H2414" s="466"/>
      <c r="I2414" s="423"/>
    </row>
    <row r="2415" spans="7:9">
      <c r="G2415" s="465"/>
      <c r="H2415" s="466"/>
      <c r="I2415" s="423"/>
    </row>
    <row r="2416" spans="7:9">
      <c r="G2416" s="465"/>
      <c r="H2416" s="466"/>
      <c r="I2416" s="423"/>
    </row>
    <row r="2417" spans="7:9">
      <c r="G2417" s="465"/>
      <c r="H2417" s="466"/>
      <c r="I2417" s="423"/>
    </row>
    <row r="2418" spans="7:9">
      <c r="G2418" s="465"/>
      <c r="H2418" s="466"/>
      <c r="I2418" s="423"/>
    </row>
    <row r="2419" spans="7:9">
      <c r="G2419" s="465"/>
      <c r="H2419" s="466"/>
      <c r="I2419" s="423"/>
    </row>
    <row r="2420" spans="7:9">
      <c r="G2420" s="465"/>
      <c r="H2420" s="466"/>
      <c r="I2420" s="423"/>
    </row>
    <row r="2421" spans="7:9">
      <c r="G2421" s="465"/>
      <c r="H2421" s="466"/>
      <c r="I2421" s="423"/>
    </row>
    <row r="2422" spans="7:9">
      <c r="G2422" s="465"/>
      <c r="H2422" s="466"/>
      <c r="I2422" s="423"/>
    </row>
    <row r="2423" spans="7:9">
      <c r="G2423" s="465"/>
      <c r="H2423" s="466"/>
      <c r="I2423" s="423"/>
    </row>
    <row r="2424" spans="7:9">
      <c r="G2424" s="465"/>
      <c r="H2424" s="466"/>
      <c r="I2424" s="423"/>
    </row>
    <row r="2425" spans="7:9">
      <c r="G2425" s="465"/>
      <c r="H2425" s="466"/>
      <c r="I2425" s="423"/>
    </row>
    <row r="2426" spans="7:9">
      <c r="G2426" s="465"/>
      <c r="H2426" s="466"/>
      <c r="I2426" s="423"/>
    </row>
    <row r="2427" spans="7:9">
      <c r="G2427" s="465"/>
      <c r="H2427" s="466"/>
      <c r="I2427" s="423"/>
    </row>
    <row r="2428" spans="7:9">
      <c r="G2428" s="465"/>
      <c r="H2428" s="466"/>
      <c r="I2428" s="423"/>
    </row>
    <row r="2429" spans="7:9">
      <c r="G2429" s="465"/>
      <c r="H2429" s="466"/>
      <c r="I2429" s="423"/>
    </row>
    <row r="2430" spans="7:9">
      <c r="G2430" s="465"/>
      <c r="H2430" s="466"/>
      <c r="I2430" s="423"/>
    </row>
    <row r="2431" spans="7:9">
      <c r="G2431" s="465"/>
      <c r="H2431" s="466"/>
      <c r="I2431" s="423"/>
    </row>
    <row r="2432" spans="7:9">
      <c r="G2432" s="465"/>
      <c r="H2432" s="466"/>
      <c r="I2432" s="423"/>
    </row>
    <row r="2433" spans="7:9">
      <c r="G2433" s="465"/>
      <c r="H2433" s="466"/>
      <c r="I2433" s="423"/>
    </row>
    <row r="2434" spans="7:9">
      <c r="G2434" s="465"/>
      <c r="H2434" s="466"/>
      <c r="I2434" s="423"/>
    </row>
    <row r="2435" spans="7:9">
      <c r="G2435" s="465"/>
      <c r="H2435" s="466"/>
      <c r="I2435" s="423"/>
    </row>
    <row r="2436" spans="7:9">
      <c r="G2436" s="465"/>
      <c r="H2436" s="466"/>
      <c r="I2436" s="423"/>
    </row>
    <row r="2437" spans="7:9">
      <c r="G2437" s="465"/>
      <c r="H2437" s="466"/>
      <c r="I2437" s="423"/>
    </row>
    <row r="2438" spans="7:9">
      <c r="G2438" s="465"/>
      <c r="H2438" s="466"/>
      <c r="I2438" s="423"/>
    </row>
    <row r="2439" spans="7:9">
      <c r="G2439" s="465"/>
      <c r="H2439" s="466"/>
      <c r="I2439" s="423"/>
    </row>
    <row r="2440" spans="7:9">
      <c r="G2440" s="465"/>
      <c r="H2440" s="466"/>
      <c r="I2440" s="423"/>
    </row>
    <row r="2441" spans="7:9">
      <c r="G2441" s="465"/>
      <c r="H2441" s="466"/>
      <c r="I2441" s="423"/>
    </row>
    <row r="2442" spans="7:9">
      <c r="G2442" s="465"/>
      <c r="H2442" s="466"/>
      <c r="I2442" s="423"/>
    </row>
    <row r="2443" spans="7:9">
      <c r="G2443" s="465"/>
      <c r="H2443" s="466"/>
      <c r="I2443" s="423"/>
    </row>
    <row r="2444" spans="7:9">
      <c r="G2444" s="465"/>
      <c r="H2444" s="466"/>
      <c r="I2444" s="423"/>
    </row>
    <row r="2445" spans="7:9">
      <c r="G2445" s="465"/>
      <c r="H2445" s="466"/>
      <c r="I2445" s="423"/>
    </row>
    <row r="2446" spans="7:9">
      <c r="G2446" s="465"/>
      <c r="H2446" s="466"/>
      <c r="I2446" s="423"/>
    </row>
    <row r="2447" spans="7:9">
      <c r="G2447" s="465"/>
      <c r="H2447" s="466"/>
      <c r="I2447" s="423"/>
    </row>
    <row r="2448" spans="7:9">
      <c r="G2448" s="465"/>
      <c r="H2448" s="466"/>
      <c r="I2448" s="423"/>
    </row>
    <row r="2449" spans="7:9">
      <c r="G2449" s="465"/>
      <c r="H2449" s="466"/>
      <c r="I2449" s="423"/>
    </row>
    <row r="2450" spans="7:9">
      <c r="G2450" s="465"/>
      <c r="H2450" s="466"/>
      <c r="I2450" s="423"/>
    </row>
    <row r="2451" spans="7:9">
      <c r="G2451" s="465"/>
      <c r="H2451" s="466"/>
      <c r="I2451" s="423"/>
    </row>
    <row r="2452" spans="7:9">
      <c r="G2452" s="465"/>
      <c r="H2452" s="466"/>
      <c r="I2452" s="423"/>
    </row>
    <row r="2453" spans="7:9">
      <c r="G2453" s="465"/>
      <c r="H2453" s="466"/>
      <c r="I2453" s="423"/>
    </row>
    <row r="2454" spans="7:9">
      <c r="G2454" s="465"/>
      <c r="H2454" s="466"/>
      <c r="I2454" s="423"/>
    </row>
    <row r="2455" spans="7:9">
      <c r="G2455" s="465"/>
      <c r="H2455" s="466"/>
      <c r="I2455" s="423"/>
    </row>
    <row r="2456" spans="7:9">
      <c r="G2456" s="465"/>
      <c r="H2456" s="466"/>
      <c r="I2456" s="423"/>
    </row>
    <row r="2457" spans="7:9">
      <c r="G2457" s="465"/>
      <c r="H2457" s="466"/>
      <c r="I2457" s="423"/>
    </row>
    <row r="2458" spans="7:9">
      <c r="G2458" s="465"/>
      <c r="H2458" s="466"/>
      <c r="I2458" s="423"/>
    </row>
    <row r="2459" spans="7:9">
      <c r="G2459" s="465"/>
      <c r="H2459" s="466"/>
      <c r="I2459" s="423"/>
    </row>
    <row r="2460" spans="7:9">
      <c r="G2460" s="465"/>
      <c r="H2460" s="466"/>
      <c r="I2460" s="423"/>
    </row>
    <row r="2461" spans="7:9">
      <c r="G2461" s="465"/>
      <c r="H2461" s="466"/>
      <c r="I2461" s="423"/>
    </row>
    <row r="2462" spans="7:9">
      <c r="G2462" s="465"/>
      <c r="H2462" s="466"/>
      <c r="I2462" s="423"/>
    </row>
    <row r="2463" spans="7:9">
      <c r="G2463" s="465"/>
      <c r="H2463" s="466"/>
      <c r="I2463" s="423"/>
    </row>
    <row r="2464" spans="7:9">
      <c r="G2464" s="465"/>
      <c r="H2464" s="466"/>
      <c r="I2464" s="423"/>
    </row>
    <row r="2465" spans="7:9">
      <c r="G2465" s="465"/>
      <c r="H2465" s="466"/>
      <c r="I2465" s="423"/>
    </row>
    <row r="2466" spans="7:9">
      <c r="G2466" s="465"/>
      <c r="H2466" s="466"/>
      <c r="I2466" s="423"/>
    </row>
    <row r="2467" spans="7:9">
      <c r="G2467" s="465"/>
      <c r="H2467" s="466"/>
      <c r="I2467" s="423"/>
    </row>
    <row r="2468" spans="7:9">
      <c r="G2468" s="465"/>
      <c r="H2468" s="466"/>
      <c r="I2468" s="423"/>
    </row>
    <row r="2469" spans="7:9">
      <c r="G2469" s="465"/>
      <c r="H2469" s="466"/>
      <c r="I2469" s="423"/>
    </row>
    <row r="2470" spans="7:9">
      <c r="G2470" s="465"/>
      <c r="H2470" s="466"/>
      <c r="I2470" s="423"/>
    </row>
    <row r="2471" spans="7:9">
      <c r="G2471" s="465"/>
      <c r="H2471" s="466"/>
      <c r="I2471" s="423"/>
    </row>
    <row r="2472" spans="7:9">
      <c r="G2472" s="465"/>
      <c r="H2472" s="466"/>
      <c r="I2472" s="423"/>
    </row>
    <row r="2473" spans="7:9">
      <c r="G2473" s="465"/>
      <c r="H2473" s="466"/>
      <c r="I2473" s="423"/>
    </row>
    <row r="2474" spans="7:9">
      <c r="G2474" s="465"/>
      <c r="H2474" s="466"/>
      <c r="I2474" s="423"/>
    </row>
    <row r="2475" spans="7:9">
      <c r="G2475" s="465"/>
      <c r="H2475" s="466"/>
      <c r="I2475" s="423"/>
    </row>
    <row r="2476" spans="7:9">
      <c r="G2476" s="465"/>
      <c r="H2476" s="466"/>
      <c r="I2476" s="423"/>
    </row>
    <row r="2477" spans="7:9">
      <c r="G2477" s="465"/>
      <c r="H2477" s="466"/>
      <c r="I2477" s="423"/>
    </row>
    <row r="2478" spans="7:9">
      <c r="G2478" s="465"/>
      <c r="H2478" s="466"/>
      <c r="I2478" s="423"/>
    </row>
    <row r="2479" spans="7:9">
      <c r="G2479" s="465"/>
      <c r="H2479" s="466"/>
      <c r="I2479" s="423"/>
    </row>
    <row r="2480" spans="7:9">
      <c r="G2480" s="465"/>
      <c r="H2480" s="466"/>
      <c r="I2480" s="423"/>
    </row>
    <row r="2481" spans="7:9">
      <c r="G2481" s="465"/>
      <c r="H2481" s="466"/>
      <c r="I2481" s="423"/>
    </row>
    <row r="2482" spans="7:9">
      <c r="G2482" s="465"/>
      <c r="H2482" s="466"/>
      <c r="I2482" s="423"/>
    </row>
    <row r="2483" spans="7:9">
      <c r="G2483" s="465"/>
      <c r="H2483" s="466"/>
      <c r="I2483" s="423"/>
    </row>
    <row r="2484" spans="7:9">
      <c r="G2484" s="465"/>
      <c r="H2484" s="466"/>
      <c r="I2484" s="423"/>
    </row>
    <row r="2485" spans="7:9">
      <c r="G2485" s="465"/>
      <c r="H2485" s="466"/>
      <c r="I2485" s="423"/>
    </row>
    <row r="2486" spans="7:9">
      <c r="G2486" s="465"/>
      <c r="H2486" s="466"/>
      <c r="I2486" s="423"/>
    </row>
    <row r="2487" spans="7:9">
      <c r="G2487" s="465"/>
      <c r="H2487" s="466"/>
      <c r="I2487" s="423"/>
    </row>
    <row r="2488" spans="7:9">
      <c r="G2488" s="465"/>
      <c r="H2488" s="466"/>
      <c r="I2488" s="423"/>
    </row>
    <row r="2489" spans="7:9">
      <c r="G2489" s="465"/>
      <c r="H2489" s="466"/>
      <c r="I2489" s="423"/>
    </row>
    <row r="2490" spans="7:9">
      <c r="G2490" s="465"/>
      <c r="H2490" s="466"/>
      <c r="I2490" s="423"/>
    </row>
    <row r="2491" spans="7:9">
      <c r="G2491" s="465"/>
      <c r="H2491" s="466"/>
      <c r="I2491" s="423"/>
    </row>
    <row r="2492" spans="7:9">
      <c r="G2492" s="465"/>
      <c r="H2492" s="466"/>
      <c r="I2492" s="423"/>
    </row>
    <row r="2493" spans="7:9">
      <c r="G2493" s="465"/>
      <c r="H2493" s="466"/>
      <c r="I2493" s="423"/>
    </row>
    <row r="2494" spans="7:9">
      <c r="G2494" s="465"/>
      <c r="H2494" s="466"/>
      <c r="I2494" s="423"/>
    </row>
    <row r="2495" spans="7:9">
      <c r="G2495" s="465"/>
      <c r="H2495" s="466"/>
      <c r="I2495" s="423"/>
    </row>
    <row r="2496" spans="7:9">
      <c r="G2496" s="465"/>
      <c r="H2496" s="466"/>
      <c r="I2496" s="423"/>
    </row>
    <row r="2497" spans="7:9">
      <c r="G2497" s="465"/>
      <c r="H2497" s="466"/>
      <c r="I2497" s="423"/>
    </row>
    <row r="2498" spans="7:9">
      <c r="G2498" s="465"/>
      <c r="H2498" s="466"/>
      <c r="I2498" s="423"/>
    </row>
    <row r="2499" spans="7:9">
      <c r="G2499" s="465"/>
      <c r="H2499" s="466"/>
      <c r="I2499" s="423"/>
    </row>
    <row r="2500" spans="7:9">
      <c r="G2500" s="465"/>
      <c r="H2500" s="466"/>
      <c r="I2500" s="423"/>
    </row>
    <row r="2501" spans="7:9">
      <c r="G2501" s="465"/>
      <c r="H2501" s="466"/>
      <c r="I2501" s="423"/>
    </row>
    <row r="2502" spans="7:9">
      <c r="G2502" s="465"/>
      <c r="H2502" s="466"/>
      <c r="I2502" s="423"/>
    </row>
    <row r="2503" spans="7:9">
      <c r="G2503" s="465"/>
      <c r="H2503" s="466"/>
      <c r="I2503" s="423"/>
    </row>
    <row r="2504" spans="7:9">
      <c r="G2504" s="465"/>
      <c r="H2504" s="466"/>
      <c r="I2504" s="423"/>
    </row>
    <row r="2505" spans="7:9">
      <c r="G2505" s="465"/>
      <c r="H2505" s="466"/>
      <c r="I2505" s="423"/>
    </row>
    <row r="2506" spans="7:9">
      <c r="G2506" s="465"/>
      <c r="H2506" s="466"/>
      <c r="I2506" s="423"/>
    </row>
    <row r="2507" spans="7:9">
      <c r="G2507" s="465"/>
      <c r="H2507" s="466"/>
      <c r="I2507" s="423"/>
    </row>
    <row r="2508" spans="7:9">
      <c r="G2508" s="465"/>
      <c r="H2508" s="466"/>
      <c r="I2508" s="423"/>
    </row>
    <row r="2509" spans="7:9">
      <c r="G2509" s="465"/>
      <c r="H2509" s="466"/>
      <c r="I2509" s="423"/>
    </row>
    <row r="2510" spans="7:9">
      <c r="G2510" s="465"/>
      <c r="H2510" s="466"/>
      <c r="I2510" s="423"/>
    </row>
    <row r="2511" spans="7:9">
      <c r="G2511" s="465"/>
      <c r="H2511" s="466"/>
      <c r="I2511" s="423"/>
    </row>
    <row r="2512" spans="7:9">
      <c r="G2512" s="465"/>
      <c r="H2512" s="466"/>
      <c r="I2512" s="423"/>
    </row>
    <row r="2513" spans="7:9">
      <c r="G2513" s="465"/>
      <c r="H2513" s="466"/>
      <c r="I2513" s="423"/>
    </row>
    <row r="2514" spans="7:9">
      <c r="G2514" s="465"/>
      <c r="H2514" s="466"/>
      <c r="I2514" s="423"/>
    </row>
    <row r="2515" spans="7:9">
      <c r="G2515" s="465"/>
      <c r="H2515" s="466"/>
      <c r="I2515" s="423"/>
    </row>
    <row r="2516" spans="7:9">
      <c r="G2516" s="465"/>
      <c r="H2516" s="466"/>
      <c r="I2516" s="423"/>
    </row>
    <row r="2517" spans="7:9">
      <c r="G2517" s="465"/>
      <c r="H2517" s="466"/>
      <c r="I2517" s="423"/>
    </row>
    <row r="2518" spans="7:9">
      <c r="G2518" s="465"/>
      <c r="H2518" s="466"/>
      <c r="I2518" s="423"/>
    </row>
    <row r="2519" spans="7:9">
      <c r="G2519" s="465"/>
      <c r="H2519" s="466"/>
      <c r="I2519" s="423"/>
    </row>
    <row r="2520" spans="7:9">
      <c r="G2520" s="465"/>
      <c r="H2520" s="466"/>
      <c r="I2520" s="423"/>
    </row>
    <row r="2521" spans="7:9">
      <c r="G2521" s="465"/>
      <c r="H2521" s="466"/>
      <c r="I2521" s="423"/>
    </row>
    <row r="2522" spans="7:9">
      <c r="G2522" s="465"/>
      <c r="H2522" s="466"/>
      <c r="I2522" s="423"/>
    </row>
    <row r="2523" spans="7:9">
      <c r="G2523" s="465"/>
      <c r="H2523" s="466"/>
      <c r="I2523" s="423"/>
    </row>
    <row r="2524" spans="7:9">
      <c r="G2524" s="465"/>
      <c r="H2524" s="466"/>
      <c r="I2524" s="423"/>
    </row>
    <row r="2525" spans="7:9">
      <c r="G2525" s="465"/>
      <c r="H2525" s="466"/>
      <c r="I2525" s="423"/>
    </row>
    <row r="2526" spans="7:9">
      <c r="G2526" s="465"/>
      <c r="H2526" s="466"/>
      <c r="I2526" s="423"/>
    </row>
    <row r="2527" spans="7:9">
      <c r="G2527" s="465"/>
      <c r="H2527" s="466"/>
      <c r="I2527" s="423"/>
    </row>
    <row r="2528" spans="7:9">
      <c r="G2528" s="465"/>
      <c r="H2528" s="466"/>
      <c r="I2528" s="423"/>
    </row>
    <row r="2529" spans="7:9">
      <c r="G2529" s="465"/>
      <c r="H2529" s="466"/>
      <c r="I2529" s="423"/>
    </row>
    <row r="2530" spans="7:9">
      <c r="G2530" s="465"/>
      <c r="H2530" s="466"/>
      <c r="I2530" s="423"/>
    </row>
    <row r="2531" spans="7:9">
      <c r="G2531" s="465"/>
      <c r="H2531" s="466"/>
      <c r="I2531" s="423"/>
    </row>
    <row r="2532" spans="7:9">
      <c r="G2532" s="465"/>
      <c r="H2532" s="466"/>
      <c r="I2532" s="423"/>
    </row>
    <row r="2533" spans="7:9">
      <c r="G2533" s="465"/>
      <c r="H2533" s="466"/>
      <c r="I2533" s="423"/>
    </row>
    <row r="2534" spans="7:9">
      <c r="G2534" s="465"/>
      <c r="H2534" s="466"/>
      <c r="I2534" s="423"/>
    </row>
    <row r="2535" spans="7:9">
      <c r="G2535" s="465"/>
      <c r="H2535" s="466"/>
      <c r="I2535" s="423"/>
    </row>
    <row r="2536" spans="7:9">
      <c r="G2536" s="465"/>
      <c r="H2536" s="466"/>
      <c r="I2536" s="423"/>
    </row>
    <row r="2537" spans="7:9">
      <c r="G2537" s="465"/>
      <c r="H2537" s="466"/>
      <c r="I2537" s="423"/>
    </row>
    <row r="2538" spans="7:9">
      <c r="G2538" s="465"/>
      <c r="H2538" s="466"/>
      <c r="I2538" s="423"/>
    </row>
    <row r="2539" spans="7:9">
      <c r="G2539" s="465"/>
      <c r="H2539" s="466"/>
      <c r="I2539" s="423"/>
    </row>
    <row r="2540" spans="7:9">
      <c r="G2540" s="465"/>
      <c r="H2540" s="466"/>
      <c r="I2540" s="423"/>
    </row>
    <row r="2541" spans="7:9">
      <c r="G2541" s="465"/>
      <c r="H2541" s="466"/>
      <c r="I2541" s="423"/>
    </row>
    <row r="2542" spans="7:9">
      <c r="G2542" s="465"/>
      <c r="H2542" s="466"/>
      <c r="I2542" s="423"/>
    </row>
    <row r="2543" spans="7:9">
      <c r="G2543" s="465"/>
      <c r="H2543" s="466"/>
      <c r="I2543" s="423"/>
    </row>
    <row r="2544" spans="7:9">
      <c r="G2544" s="465"/>
      <c r="H2544" s="466"/>
      <c r="I2544" s="423"/>
    </row>
    <row r="2545" spans="7:9">
      <c r="G2545" s="465"/>
      <c r="H2545" s="466"/>
      <c r="I2545" s="423"/>
    </row>
    <row r="2546" spans="7:9">
      <c r="G2546" s="465"/>
      <c r="H2546" s="466"/>
      <c r="I2546" s="423"/>
    </row>
    <row r="2547" spans="7:9">
      <c r="G2547" s="465"/>
      <c r="H2547" s="466"/>
      <c r="I2547" s="423"/>
    </row>
    <row r="2548" spans="7:9">
      <c r="G2548" s="465"/>
      <c r="H2548" s="466"/>
      <c r="I2548" s="423"/>
    </row>
    <row r="2549" spans="7:9">
      <c r="G2549" s="465"/>
      <c r="H2549" s="466"/>
      <c r="I2549" s="423"/>
    </row>
    <row r="2550" spans="7:9">
      <c r="G2550" s="465"/>
      <c r="H2550" s="466"/>
      <c r="I2550" s="423"/>
    </row>
    <row r="2551" spans="7:9">
      <c r="G2551" s="465"/>
      <c r="H2551" s="466"/>
      <c r="I2551" s="423"/>
    </row>
    <row r="2552" spans="7:9">
      <c r="G2552" s="465"/>
      <c r="H2552" s="466"/>
      <c r="I2552" s="423"/>
    </row>
    <row r="2553" spans="7:9">
      <c r="G2553" s="465"/>
      <c r="H2553" s="466"/>
      <c r="I2553" s="423"/>
    </row>
    <row r="2554" spans="7:9">
      <c r="G2554" s="465"/>
      <c r="H2554" s="466"/>
      <c r="I2554" s="423"/>
    </row>
    <row r="2555" spans="7:9">
      <c r="G2555" s="465"/>
      <c r="H2555" s="466"/>
      <c r="I2555" s="423"/>
    </row>
    <row r="2556" spans="7:9">
      <c r="G2556" s="465"/>
      <c r="H2556" s="466"/>
      <c r="I2556" s="423"/>
    </row>
    <row r="2557" spans="7:9">
      <c r="G2557" s="465"/>
      <c r="H2557" s="466"/>
      <c r="I2557" s="423"/>
    </row>
    <row r="2558" spans="7:9">
      <c r="G2558" s="465"/>
      <c r="H2558" s="466"/>
      <c r="I2558" s="423"/>
    </row>
    <row r="2559" spans="7:9">
      <c r="G2559" s="465"/>
      <c r="H2559" s="466"/>
      <c r="I2559" s="423"/>
    </row>
    <row r="2560" spans="7:9">
      <c r="G2560" s="465"/>
      <c r="H2560" s="466"/>
      <c r="I2560" s="423"/>
    </row>
    <row r="2561" spans="7:9">
      <c r="G2561" s="465"/>
      <c r="H2561" s="466"/>
      <c r="I2561" s="423"/>
    </row>
    <row r="2562" spans="7:9">
      <c r="G2562" s="465"/>
      <c r="H2562" s="466"/>
      <c r="I2562" s="423"/>
    </row>
    <row r="2563" spans="7:9">
      <c r="G2563" s="465"/>
      <c r="H2563" s="466"/>
      <c r="I2563" s="423"/>
    </row>
    <row r="2564" spans="7:9">
      <c r="G2564" s="465"/>
      <c r="H2564" s="466"/>
      <c r="I2564" s="423"/>
    </row>
    <row r="2565" spans="7:9">
      <c r="G2565" s="465"/>
      <c r="H2565" s="466"/>
      <c r="I2565" s="423"/>
    </row>
    <row r="2566" spans="7:9">
      <c r="G2566" s="465"/>
      <c r="H2566" s="466"/>
      <c r="I2566" s="423"/>
    </row>
    <row r="2567" spans="7:9">
      <c r="G2567" s="465"/>
      <c r="H2567" s="466"/>
      <c r="I2567" s="423"/>
    </row>
    <row r="2568" spans="7:9">
      <c r="G2568" s="465"/>
      <c r="H2568" s="466"/>
      <c r="I2568" s="423"/>
    </row>
    <row r="2569" spans="7:9">
      <c r="G2569" s="465"/>
      <c r="H2569" s="466"/>
      <c r="I2569" s="423"/>
    </row>
    <row r="2570" spans="7:9">
      <c r="G2570" s="465"/>
      <c r="H2570" s="466"/>
      <c r="I2570" s="423"/>
    </row>
    <row r="2571" spans="7:9">
      <c r="G2571" s="465"/>
      <c r="H2571" s="466"/>
      <c r="I2571" s="423"/>
    </row>
    <row r="2572" spans="7:9">
      <c r="G2572" s="465"/>
      <c r="H2572" s="466"/>
      <c r="I2572" s="423"/>
    </row>
    <row r="2573" spans="7:9">
      <c r="G2573" s="465"/>
      <c r="H2573" s="466"/>
      <c r="I2573" s="423"/>
    </row>
    <row r="2574" spans="7:9">
      <c r="G2574" s="465"/>
      <c r="H2574" s="466"/>
      <c r="I2574" s="423"/>
    </row>
    <row r="2575" spans="7:9">
      <c r="G2575" s="465"/>
      <c r="H2575" s="466"/>
      <c r="I2575" s="423"/>
    </row>
    <row r="2576" spans="7:9">
      <c r="G2576" s="465"/>
      <c r="H2576" s="466"/>
      <c r="I2576" s="423"/>
    </row>
    <row r="2577" spans="7:9">
      <c r="G2577" s="465"/>
      <c r="H2577" s="466"/>
      <c r="I2577" s="423"/>
    </row>
    <row r="2578" spans="7:9">
      <c r="G2578" s="465"/>
      <c r="H2578" s="466"/>
      <c r="I2578" s="423"/>
    </row>
    <row r="2579" spans="7:9">
      <c r="G2579" s="465"/>
      <c r="H2579" s="466"/>
      <c r="I2579" s="423"/>
    </row>
    <row r="2580" spans="7:9">
      <c r="G2580" s="465"/>
      <c r="H2580" s="466"/>
      <c r="I2580" s="423"/>
    </row>
    <row r="2581" spans="7:9">
      <c r="G2581" s="465"/>
      <c r="H2581" s="466"/>
      <c r="I2581" s="423"/>
    </row>
    <row r="2582" spans="7:9">
      <c r="G2582" s="465"/>
      <c r="H2582" s="466"/>
      <c r="I2582" s="423"/>
    </row>
    <row r="2583" spans="7:9">
      <c r="G2583" s="465"/>
      <c r="H2583" s="466"/>
      <c r="I2583" s="423"/>
    </row>
    <row r="2584" spans="7:9">
      <c r="G2584" s="465"/>
      <c r="H2584" s="466"/>
      <c r="I2584" s="423"/>
    </row>
    <row r="2585" spans="7:9">
      <c r="G2585" s="465"/>
      <c r="H2585" s="466"/>
      <c r="I2585" s="423"/>
    </row>
    <row r="2586" spans="7:9">
      <c r="G2586" s="465"/>
      <c r="H2586" s="466"/>
      <c r="I2586" s="423"/>
    </row>
    <row r="2587" spans="7:9">
      <c r="G2587" s="465"/>
      <c r="H2587" s="466"/>
      <c r="I2587" s="423"/>
    </row>
    <row r="2588" spans="7:9">
      <c r="G2588" s="465"/>
      <c r="H2588" s="466"/>
      <c r="I2588" s="423"/>
    </row>
    <row r="2589" spans="7:9">
      <c r="G2589" s="465"/>
      <c r="H2589" s="466"/>
      <c r="I2589" s="423"/>
    </row>
    <row r="2590" spans="7:9">
      <c r="G2590" s="465"/>
      <c r="H2590" s="466"/>
      <c r="I2590" s="423"/>
    </row>
    <row r="2591" spans="7:9">
      <c r="G2591" s="465"/>
      <c r="H2591" s="466"/>
      <c r="I2591" s="423"/>
    </row>
    <row r="2592" spans="7:9">
      <c r="G2592" s="465"/>
      <c r="H2592" s="466"/>
      <c r="I2592" s="423"/>
    </row>
    <row r="2593" spans="7:9">
      <c r="G2593" s="465"/>
      <c r="H2593" s="466"/>
      <c r="I2593" s="423"/>
    </row>
    <row r="2594" spans="7:9">
      <c r="G2594" s="465"/>
      <c r="H2594" s="466"/>
      <c r="I2594" s="423"/>
    </row>
    <row r="2595" spans="7:9">
      <c r="G2595" s="465"/>
      <c r="H2595" s="466"/>
      <c r="I2595" s="423"/>
    </row>
    <row r="2596" spans="7:9">
      <c r="G2596" s="465"/>
      <c r="H2596" s="466"/>
      <c r="I2596" s="423"/>
    </row>
    <row r="2597" spans="7:9">
      <c r="G2597" s="465"/>
      <c r="H2597" s="466"/>
      <c r="I2597" s="423"/>
    </row>
    <row r="2598" spans="7:9">
      <c r="G2598" s="465"/>
      <c r="H2598" s="466"/>
      <c r="I2598" s="423"/>
    </row>
    <row r="2599" spans="7:9">
      <c r="G2599" s="465"/>
      <c r="H2599" s="466"/>
      <c r="I2599" s="423"/>
    </row>
    <row r="2600" spans="7:9">
      <c r="G2600" s="465"/>
      <c r="H2600" s="466"/>
      <c r="I2600" s="423"/>
    </row>
    <row r="2601" spans="7:9">
      <c r="G2601" s="465"/>
      <c r="H2601" s="466"/>
      <c r="I2601" s="423"/>
    </row>
    <row r="2602" spans="7:9">
      <c r="G2602" s="465"/>
      <c r="H2602" s="466"/>
      <c r="I2602" s="423"/>
    </row>
    <row r="2603" spans="7:9">
      <c r="G2603" s="465"/>
      <c r="H2603" s="466"/>
      <c r="I2603" s="423"/>
    </row>
    <row r="2604" spans="7:9">
      <c r="G2604" s="465"/>
      <c r="H2604" s="466"/>
      <c r="I2604" s="423"/>
    </row>
    <row r="2605" spans="7:9">
      <c r="G2605" s="465"/>
      <c r="H2605" s="466"/>
      <c r="I2605" s="423"/>
    </row>
    <row r="2606" spans="7:9">
      <c r="G2606" s="465"/>
      <c r="H2606" s="466"/>
      <c r="I2606" s="423"/>
    </row>
    <row r="2607" spans="7:9">
      <c r="G2607" s="465"/>
      <c r="H2607" s="466"/>
      <c r="I2607" s="423"/>
    </row>
    <row r="2608" spans="7:9">
      <c r="G2608" s="465"/>
      <c r="H2608" s="466"/>
      <c r="I2608" s="423"/>
    </row>
    <row r="2609" spans="7:9">
      <c r="G2609" s="465"/>
      <c r="H2609" s="466"/>
      <c r="I2609" s="423"/>
    </row>
    <row r="2610" spans="7:9">
      <c r="G2610" s="465"/>
      <c r="H2610" s="466"/>
      <c r="I2610" s="423"/>
    </row>
    <row r="2611" spans="7:9">
      <c r="G2611" s="465"/>
      <c r="H2611" s="466"/>
      <c r="I2611" s="423"/>
    </row>
    <row r="2612" spans="7:9">
      <c r="G2612" s="465"/>
      <c r="H2612" s="466"/>
      <c r="I2612" s="423"/>
    </row>
    <row r="2613" spans="7:9">
      <c r="G2613" s="465"/>
      <c r="H2613" s="466"/>
      <c r="I2613" s="423"/>
    </row>
    <row r="2614" spans="7:9">
      <c r="G2614" s="465"/>
      <c r="H2614" s="466"/>
      <c r="I2614" s="423"/>
    </row>
    <row r="2615" spans="7:9">
      <c r="G2615" s="465"/>
      <c r="H2615" s="466"/>
      <c r="I2615" s="423"/>
    </row>
    <row r="2616" spans="7:9">
      <c r="G2616" s="465"/>
      <c r="H2616" s="466"/>
      <c r="I2616" s="423"/>
    </row>
    <row r="2617" spans="7:9">
      <c r="G2617" s="465"/>
      <c r="H2617" s="466"/>
      <c r="I2617" s="423"/>
    </row>
    <row r="2618" spans="7:9">
      <c r="G2618" s="465"/>
      <c r="H2618" s="466"/>
      <c r="I2618" s="423"/>
    </row>
    <row r="2619" spans="7:9">
      <c r="G2619" s="465"/>
      <c r="H2619" s="466"/>
      <c r="I2619" s="423"/>
    </row>
    <row r="2620" spans="7:9">
      <c r="G2620" s="465"/>
      <c r="H2620" s="466"/>
      <c r="I2620" s="423"/>
    </row>
    <row r="2621" spans="7:9">
      <c r="G2621" s="465"/>
      <c r="H2621" s="466"/>
      <c r="I2621" s="423"/>
    </row>
    <row r="2622" spans="7:9">
      <c r="G2622" s="465"/>
      <c r="H2622" s="466"/>
      <c r="I2622" s="423"/>
    </row>
    <row r="2623" spans="7:9">
      <c r="G2623" s="465"/>
      <c r="H2623" s="466"/>
      <c r="I2623" s="423"/>
    </row>
    <row r="2624" spans="7:9">
      <c r="G2624" s="465"/>
      <c r="H2624" s="466"/>
      <c r="I2624" s="423"/>
    </row>
    <row r="2625" spans="7:9">
      <c r="G2625" s="465"/>
      <c r="H2625" s="466"/>
      <c r="I2625" s="423"/>
    </row>
    <row r="2626" spans="7:9">
      <c r="G2626" s="465"/>
      <c r="H2626" s="466"/>
      <c r="I2626" s="423"/>
    </row>
    <row r="2627" spans="7:9">
      <c r="G2627" s="465"/>
      <c r="H2627" s="466"/>
      <c r="I2627" s="423"/>
    </row>
    <row r="2628" spans="7:9">
      <c r="G2628" s="465"/>
      <c r="H2628" s="466"/>
      <c r="I2628" s="423"/>
    </row>
    <row r="2629" spans="7:9">
      <c r="G2629" s="465"/>
      <c r="H2629" s="466"/>
      <c r="I2629" s="423"/>
    </row>
    <row r="2630" spans="7:9">
      <c r="G2630" s="465"/>
      <c r="H2630" s="466"/>
      <c r="I2630" s="423"/>
    </row>
    <row r="2631" spans="7:9">
      <c r="G2631" s="465"/>
      <c r="H2631" s="466"/>
      <c r="I2631" s="423"/>
    </row>
    <row r="2632" spans="7:9">
      <c r="G2632" s="465"/>
      <c r="H2632" s="466"/>
      <c r="I2632" s="423"/>
    </row>
    <row r="2633" spans="7:9">
      <c r="G2633" s="465"/>
      <c r="H2633" s="466"/>
      <c r="I2633" s="423"/>
    </row>
    <row r="2634" spans="7:9">
      <c r="G2634" s="465"/>
      <c r="H2634" s="466"/>
      <c r="I2634" s="423"/>
    </row>
    <row r="2635" spans="7:9">
      <c r="G2635" s="465"/>
      <c r="H2635" s="466"/>
      <c r="I2635" s="423"/>
    </row>
    <row r="2636" spans="7:9">
      <c r="G2636" s="465"/>
      <c r="H2636" s="466"/>
      <c r="I2636" s="423"/>
    </row>
    <row r="2637" spans="7:9">
      <c r="G2637" s="465"/>
      <c r="H2637" s="466"/>
      <c r="I2637" s="423"/>
    </row>
    <row r="2638" spans="7:9">
      <c r="G2638" s="465"/>
      <c r="H2638" s="466"/>
      <c r="I2638" s="423"/>
    </row>
    <row r="2639" spans="7:9">
      <c r="G2639" s="465"/>
      <c r="H2639" s="466"/>
      <c r="I2639" s="423"/>
    </row>
    <row r="2640" spans="7:9">
      <c r="G2640" s="465"/>
      <c r="H2640" s="466"/>
      <c r="I2640" s="423"/>
    </row>
    <row r="2641" spans="7:9">
      <c r="G2641" s="465"/>
      <c r="H2641" s="466"/>
      <c r="I2641" s="423"/>
    </row>
    <row r="2642" spans="7:9">
      <c r="G2642" s="465"/>
      <c r="H2642" s="466"/>
      <c r="I2642" s="423"/>
    </row>
    <row r="2643" spans="7:9">
      <c r="G2643" s="465"/>
      <c r="H2643" s="466"/>
      <c r="I2643" s="423"/>
    </row>
    <row r="2644" spans="7:9">
      <c r="G2644" s="465"/>
      <c r="H2644" s="466"/>
      <c r="I2644" s="423"/>
    </row>
    <row r="2645" spans="7:9">
      <c r="G2645" s="465"/>
      <c r="H2645" s="466"/>
      <c r="I2645" s="423"/>
    </row>
    <row r="2646" spans="7:9">
      <c r="G2646" s="465"/>
      <c r="H2646" s="466"/>
      <c r="I2646" s="423"/>
    </row>
    <row r="2647" spans="7:9">
      <c r="G2647" s="465"/>
      <c r="H2647" s="466"/>
      <c r="I2647" s="423"/>
    </row>
    <row r="2648" spans="7:9">
      <c r="G2648" s="465"/>
      <c r="H2648" s="466"/>
      <c r="I2648" s="423"/>
    </row>
    <row r="2649" spans="7:9">
      <c r="G2649" s="465"/>
      <c r="H2649" s="466"/>
      <c r="I2649" s="423"/>
    </row>
    <row r="2650" spans="7:9">
      <c r="G2650" s="465"/>
      <c r="H2650" s="466"/>
      <c r="I2650" s="423"/>
    </row>
    <row r="2651" spans="7:9">
      <c r="G2651" s="465"/>
      <c r="H2651" s="466"/>
      <c r="I2651" s="423"/>
    </row>
    <row r="2652" spans="7:9">
      <c r="G2652" s="465"/>
      <c r="H2652" s="466"/>
      <c r="I2652" s="423"/>
    </row>
    <row r="2653" spans="7:9">
      <c r="G2653" s="465"/>
      <c r="H2653" s="466"/>
      <c r="I2653" s="423"/>
    </row>
    <row r="2654" spans="7:9">
      <c r="G2654" s="465"/>
      <c r="H2654" s="466"/>
      <c r="I2654" s="423"/>
    </row>
    <row r="2655" spans="7:9">
      <c r="G2655" s="465"/>
      <c r="H2655" s="466"/>
      <c r="I2655" s="423"/>
    </row>
    <row r="2656" spans="7:9">
      <c r="G2656" s="465"/>
      <c r="H2656" s="466"/>
      <c r="I2656" s="423"/>
    </row>
    <row r="2657" spans="7:9">
      <c r="G2657" s="465"/>
      <c r="H2657" s="466"/>
      <c r="I2657" s="423"/>
    </row>
    <row r="2658" spans="7:9">
      <c r="G2658" s="465"/>
      <c r="H2658" s="466"/>
      <c r="I2658" s="423"/>
    </row>
    <row r="2659" spans="7:9">
      <c r="G2659" s="465"/>
      <c r="H2659" s="466"/>
      <c r="I2659" s="423"/>
    </row>
    <row r="2660" spans="7:9">
      <c r="G2660" s="465"/>
      <c r="H2660" s="466"/>
      <c r="I2660" s="423"/>
    </row>
    <row r="2661" spans="7:9">
      <c r="G2661" s="465"/>
      <c r="H2661" s="466"/>
      <c r="I2661" s="423"/>
    </row>
    <row r="2662" spans="7:9">
      <c r="G2662" s="465"/>
      <c r="H2662" s="466"/>
      <c r="I2662" s="423"/>
    </row>
    <row r="2663" spans="7:9">
      <c r="G2663" s="465"/>
      <c r="H2663" s="466"/>
      <c r="I2663" s="423"/>
    </row>
    <row r="2664" spans="7:9">
      <c r="G2664" s="465"/>
      <c r="H2664" s="466"/>
      <c r="I2664" s="423"/>
    </row>
    <row r="2665" spans="7:9">
      <c r="G2665" s="465"/>
      <c r="H2665" s="466"/>
      <c r="I2665" s="423"/>
    </row>
    <row r="2666" spans="7:9">
      <c r="G2666" s="465"/>
      <c r="H2666" s="466"/>
      <c r="I2666" s="423"/>
    </row>
    <row r="2667" spans="7:9">
      <c r="G2667" s="465"/>
      <c r="H2667" s="466"/>
      <c r="I2667" s="423"/>
    </row>
    <row r="2668" spans="7:9">
      <c r="G2668" s="465"/>
      <c r="H2668" s="466"/>
      <c r="I2668" s="423"/>
    </row>
    <row r="2669" spans="7:9">
      <c r="G2669" s="465"/>
      <c r="H2669" s="466"/>
      <c r="I2669" s="423"/>
    </row>
    <row r="2670" spans="7:9">
      <c r="G2670" s="465"/>
      <c r="H2670" s="466"/>
      <c r="I2670" s="423"/>
    </row>
    <row r="2671" spans="7:9">
      <c r="G2671" s="465"/>
      <c r="H2671" s="466"/>
      <c r="I2671" s="423"/>
    </row>
    <row r="2672" spans="7:9">
      <c r="G2672" s="465"/>
      <c r="H2672" s="466"/>
      <c r="I2672" s="423"/>
    </row>
    <row r="2673" spans="7:9">
      <c r="G2673" s="465"/>
      <c r="H2673" s="466"/>
      <c r="I2673" s="423"/>
    </row>
    <row r="2674" spans="7:9">
      <c r="G2674" s="465"/>
      <c r="H2674" s="466"/>
      <c r="I2674" s="423"/>
    </row>
    <row r="2675" spans="7:9">
      <c r="G2675" s="465"/>
      <c r="H2675" s="466"/>
      <c r="I2675" s="423"/>
    </row>
    <row r="2676" spans="7:9">
      <c r="G2676" s="465"/>
      <c r="H2676" s="466"/>
      <c r="I2676" s="423"/>
    </row>
    <row r="2677" spans="7:9">
      <c r="G2677" s="465"/>
      <c r="H2677" s="466"/>
      <c r="I2677" s="423"/>
    </row>
    <row r="2678" spans="7:9">
      <c r="G2678" s="465"/>
      <c r="H2678" s="466"/>
      <c r="I2678" s="423"/>
    </row>
    <row r="2679" spans="7:9">
      <c r="G2679" s="465"/>
      <c r="H2679" s="466"/>
      <c r="I2679" s="423"/>
    </row>
    <row r="2680" spans="7:9">
      <c r="G2680" s="465"/>
      <c r="H2680" s="466"/>
      <c r="I2680" s="423"/>
    </row>
    <row r="2681" spans="7:9">
      <c r="G2681" s="465"/>
      <c r="H2681" s="466"/>
      <c r="I2681" s="423"/>
    </row>
    <row r="2682" spans="7:9">
      <c r="G2682" s="465"/>
      <c r="H2682" s="466"/>
      <c r="I2682" s="423"/>
    </row>
    <row r="2683" spans="7:9">
      <c r="G2683" s="465"/>
      <c r="H2683" s="466"/>
      <c r="I2683" s="423"/>
    </row>
    <row r="2684" spans="7:9">
      <c r="G2684" s="465"/>
      <c r="H2684" s="466"/>
      <c r="I2684" s="423"/>
    </row>
    <row r="2685" spans="7:9">
      <c r="G2685" s="465"/>
      <c r="H2685" s="466"/>
      <c r="I2685" s="423"/>
    </row>
    <row r="2686" spans="7:9">
      <c r="G2686" s="465"/>
      <c r="H2686" s="466"/>
      <c r="I2686" s="423"/>
    </row>
    <row r="2687" spans="7:9">
      <c r="G2687" s="465"/>
      <c r="H2687" s="466"/>
      <c r="I2687" s="423"/>
    </row>
    <row r="2688" spans="7:9">
      <c r="G2688" s="465"/>
      <c r="H2688" s="466"/>
      <c r="I2688" s="423"/>
    </row>
    <row r="2689" spans="7:9">
      <c r="G2689" s="465"/>
      <c r="H2689" s="466"/>
      <c r="I2689" s="423"/>
    </row>
    <row r="2690" spans="7:9">
      <c r="G2690" s="465"/>
      <c r="H2690" s="466"/>
      <c r="I2690" s="423"/>
    </row>
    <row r="2691" spans="7:9">
      <c r="G2691" s="465"/>
      <c r="H2691" s="466"/>
      <c r="I2691" s="423"/>
    </row>
    <row r="2692" spans="7:9">
      <c r="G2692" s="465"/>
      <c r="H2692" s="466"/>
      <c r="I2692" s="423"/>
    </row>
    <row r="2693" spans="7:9">
      <c r="G2693" s="465"/>
      <c r="H2693" s="466"/>
      <c r="I2693" s="423"/>
    </row>
    <row r="2694" spans="7:9">
      <c r="G2694" s="465"/>
      <c r="H2694" s="466"/>
      <c r="I2694" s="423"/>
    </row>
    <row r="2695" spans="7:9">
      <c r="G2695" s="465"/>
      <c r="H2695" s="466"/>
      <c r="I2695" s="423"/>
    </row>
    <row r="2696" spans="7:9">
      <c r="G2696" s="465"/>
      <c r="H2696" s="466"/>
      <c r="I2696" s="423"/>
    </row>
    <row r="2697" spans="7:9">
      <c r="G2697" s="465"/>
      <c r="H2697" s="466"/>
      <c r="I2697" s="423"/>
    </row>
    <row r="2698" spans="7:9">
      <c r="G2698" s="465"/>
      <c r="H2698" s="466"/>
      <c r="I2698" s="423"/>
    </row>
    <row r="2699" spans="7:9">
      <c r="G2699" s="465"/>
      <c r="H2699" s="466"/>
      <c r="I2699" s="423"/>
    </row>
    <row r="2700" spans="7:9">
      <c r="G2700" s="465"/>
      <c r="H2700" s="466"/>
      <c r="I2700" s="423"/>
    </row>
    <row r="2701" spans="7:9">
      <c r="G2701" s="465"/>
      <c r="H2701" s="466"/>
      <c r="I2701" s="423"/>
    </row>
    <row r="2702" spans="7:9">
      <c r="G2702" s="465"/>
      <c r="H2702" s="466"/>
      <c r="I2702" s="423"/>
    </row>
    <row r="2703" spans="7:9">
      <c r="G2703" s="465"/>
      <c r="H2703" s="466"/>
      <c r="I2703" s="423"/>
    </row>
    <row r="2704" spans="7:9">
      <c r="G2704" s="465"/>
      <c r="H2704" s="466"/>
      <c r="I2704" s="423"/>
    </row>
    <row r="2705" spans="7:9">
      <c r="G2705" s="465"/>
      <c r="H2705" s="466"/>
      <c r="I2705" s="423"/>
    </row>
    <row r="2706" spans="7:9">
      <c r="G2706" s="465"/>
      <c r="H2706" s="466"/>
      <c r="I2706" s="423"/>
    </row>
    <row r="2707" spans="7:9">
      <c r="G2707" s="465"/>
      <c r="H2707" s="466"/>
      <c r="I2707" s="423"/>
    </row>
    <row r="2708" spans="7:9">
      <c r="G2708" s="465"/>
      <c r="H2708" s="466"/>
      <c r="I2708" s="423"/>
    </row>
    <row r="2709" spans="7:9">
      <c r="G2709" s="465"/>
      <c r="H2709" s="466"/>
      <c r="I2709" s="423"/>
    </row>
    <row r="2710" spans="7:9">
      <c r="G2710" s="465"/>
      <c r="H2710" s="466"/>
      <c r="I2710" s="423"/>
    </row>
    <row r="2711" spans="7:9">
      <c r="G2711" s="465"/>
      <c r="H2711" s="466"/>
      <c r="I2711" s="423"/>
    </row>
    <row r="2712" spans="7:9">
      <c r="G2712" s="465"/>
      <c r="H2712" s="466"/>
      <c r="I2712" s="423"/>
    </row>
    <row r="2713" spans="7:9">
      <c r="G2713" s="465"/>
      <c r="H2713" s="466"/>
      <c r="I2713" s="423"/>
    </row>
    <row r="2714" spans="7:9">
      <c r="G2714" s="465"/>
      <c r="H2714" s="466"/>
      <c r="I2714" s="423"/>
    </row>
    <row r="2715" spans="7:9">
      <c r="G2715" s="465"/>
      <c r="H2715" s="466"/>
      <c r="I2715" s="423"/>
    </row>
    <row r="2716" spans="7:9">
      <c r="G2716" s="465"/>
      <c r="H2716" s="466"/>
      <c r="I2716" s="423"/>
    </row>
    <row r="2717" spans="7:9">
      <c r="G2717" s="465"/>
      <c r="H2717" s="466"/>
      <c r="I2717" s="423"/>
    </row>
    <row r="2718" spans="7:9">
      <c r="G2718" s="465"/>
      <c r="H2718" s="466"/>
      <c r="I2718" s="423"/>
    </row>
    <row r="2719" spans="7:9">
      <c r="G2719" s="465"/>
      <c r="H2719" s="466"/>
      <c r="I2719" s="423"/>
    </row>
    <row r="2720" spans="7:9">
      <c r="G2720" s="465"/>
      <c r="H2720" s="466"/>
      <c r="I2720" s="423"/>
    </row>
    <row r="2721" spans="7:9">
      <c r="G2721" s="465"/>
      <c r="H2721" s="466"/>
      <c r="I2721" s="423"/>
    </row>
    <row r="2722" spans="7:9">
      <c r="G2722" s="465"/>
      <c r="H2722" s="466"/>
      <c r="I2722" s="423"/>
    </row>
    <row r="2723" spans="7:9">
      <c r="G2723" s="465"/>
      <c r="H2723" s="466"/>
      <c r="I2723" s="423"/>
    </row>
    <row r="2724" spans="7:9">
      <c r="G2724" s="465"/>
      <c r="H2724" s="466"/>
      <c r="I2724" s="423"/>
    </row>
    <row r="2725" spans="7:9">
      <c r="G2725" s="465"/>
      <c r="H2725" s="466"/>
      <c r="I2725" s="423"/>
    </row>
    <row r="2726" spans="7:9">
      <c r="G2726" s="465"/>
      <c r="H2726" s="466"/>
      <c r="I2726" s="423"/>
    </row>
    <row r="2727" spans="7:9">
      <c r="G2727" s="465"/>
      <c r="H2727" s="466"/>
      <c r="I2727" s="423"/>
    </row>
    <row r="2728" spans="7:9">
      <c r="G2728" s="465"/>
      <c r="H2728" s="466"/>
      <c r="I2728" s="423"/>
    </row>
    <row r="2729" spans="7:9">
      <c r="G2729" s="465"/>
      <c r="H2729" s="466"/>
      <c r="I2729" s="423"/>
    </row>
    <row r="2730" spans="7:9">
      <c r="G2730" s="465"/>
      <c r="H2730" s="466"/>
      <c r="I2730" s="423"/>
    </row>
    <row r="2731" spans="7:9">
      <c r="G2731" s="465"/>
      <c r="H2731" s="466"/>
      <c r="I2731" s="423"/>
    </row>
    <row r="2732" spans="7:9">
      <c r="G2732" s="465"/>
      <c r="H2732" s="466"/>
      <c r="I2732" s="423"/>
    </row>
    <row r="2733" spans="7:9">
      <c r="G2733" s="465"/>
      <c r="H2733" s="466"/>
      <c r="I2733" s="423"/>
    </row>
    <row r="2734" spans="7:9">
      <c r="G2734" s="465"/>
      <c r="H2734" s="466"/>
      <c r="I2734" s="423"/>
    </row>
    <row r="2735" spans="7:9">
      <c r="G2735" s="465"/>
      <c r="H2735" s="466"/>
      <c r="I2735" s="423"/>
    </row>
    <row r="2736" spans="7:9">
      <c r="G2736" s="465"/>
      <c r="H2736" s="466"/>
      <c r="I2736" s="423"/>
    </row>
    <row r="2737" spans="7:9">
      <c r="G2737" s="465"/>
      <c r="H2737" s="466"/>
      <c r="I2737" s="423"/>
    </row>
    <row r="2738" spans="7:9">
      <c r="G2738" s="465"/>
      <c r="H2738" s="466"/>
      <c r="I2738" s="423"/>
    </row>
    <row r="2739" spans="7:9">
      <c r="G2739" s="465"/>
      <c r="H2739" s="466"/>
      <c r="I2739" s="423"/>
    </row>
    <row r="2740" spans="7:9">
      <c r="G2740" s="465"/>
      <c r="H2740" s="466"/>
      <c r="I2740" s="423"/>
    </row>
    <row r="2741" spans="7:9">
      <c r="G2741" s="465"/>
      <c r="H2741" s="466"/>
      <c r="I2741" s="423"/>
    </row>
    <row r="2742" spans="7:9">
      <c r="G2742" s="465"/>
      <c r="H2742" s="466"/>
      <c r="I2742" s="423"/>
    </row>
    <row r="2743" spans="7:9">
      <c r="G2743" s="465"/>
      <c r="H2743" s="466"/>
      <c r="I2743" s="423"/>
    </row>
    <row r="2744" spans="7:9">
      <c r="G2744" s="465"/>
      <c r="H2744" s="466"/>
      <c r="I2744" s="423"/>
    </row>
    <row r="2745" spans="7:9">
      <c r="G2745" s="465"/>
      <c r="H2745" s="466"/>
      <c r="I2745" s="423"/>
    </row>
    <row r="2746" spans="7:9">
      <c r="G2746" s="465"/>
      <c r="H2746" s="466"/>
      <c r="I2746" s="423"/>
    </row>
    <row r="2747" spans="7:9">
      <c r="G2747" s="465"/>
      <c r="H2747" s="466"/>
      <c r="I2747" s="423"/>
    </row>
    <row r="2748" spans="7:9">
      <c r="G2748" s="465"/>
      <c r="H2748" s="466"/>
      <c r="I2748" s="423"/>
    </row>
    <row r="2749" spans="7:9">
      <c r="G2749" s="465"/>
      <c r="H2749" s="466"/>
      <c r="I2749" s="423"/>
    </row>
    <row r="2750" spans="7:9">
      <c r="G2750" s="465"/>
      <c r="H2750" s="466"/>
      <c r="I2750" s="423"/>
    </row>
    <row r="2751" spans="7:9">
      <c r="G2751" s="465"/>
      <c r="H2751" s="466"/>
      <c r="I2751" s="423"/>
    </row>
    <row r="2752" spans="7:9">
      <c r="G2752" s="465"/>
      <c r="H2752" s="466"/>
      <c r="I2752" s="423"/>
    </row>
    <row r="2753" spans="7:9">
      <c r="G2753" s="465"/>
      <c r="H2753" s="466"/>
      <c r="I2753" s="423"/>
    </row>
    <row r="2754" spans="7:9">
      <c r="G2754" s="465"/>
      <c r="H2754" s="466"/>
      <c r="I2754" s="423"/>
    </row>
    <row r="2755" spans="7:9">
      <c r="G2755" s="465"/>
      <c r="H2755" s="466"/>
      <c r="I2755" s="423"/>
    </row>
    <row r="2756" spans="7:9">
      <c r="G2756" s="465"/>
      <c r="H2756" s="466"/>
      <c r="I2756" s="423"/>
    </row>
    <row r="2757" spans="7:9">
      <c r="G2757" s="465"/>
      <c r="H2757" s="466"/>
      <c r="I2757" s="423"/>
    </row>
    <row r="2758" spans="7:9">
      <c r="G2758" s="465"/>
      <c r="H2758" s="466"/>
      <c r="I2758" s="423"/>
    </row>
    <row r="2759" spans="7:9">
      <c r="G2759" s="465"/>
      <c r="H2759" s="466"/>
      <c r="I2759" s="423"/>
    </row>
    <row r="2760" spans="7:9">
      <c r="G2760" s="465"/>
      <c r="H2760" s="466"/>
      <c r="I2760" s="423"/>
    </row>
    <row r="2761" spans="7:9">
      <c r="G2761" s="465"/>
      <c r="H2761" s="466"/>
      <c r="I2761" s="423"/>
    </row>
    <row r="2762" spans="7:9">
      <c r="G2762" s="465"/>
      <c r="H2762" s="466"/>
      <c r="I2762" s="423"/>
    </row>
    <row r="2763" spans="7:9">
      <c r="G2763" s="465"/>
      <c r="H2763" s="466"/>
      <c r="I2763" s="423"/>
    </row>
    <row r="2764" spans="7:9">
      <c r="G2764" s="465"/>
      <c r="H2764" s="466"/>
      <c r="I2764" s="423"/>
    </row>
    <row r="2765" spans="7:9">
      <c r="G2765" s="465"/>
      <c r="H2765" s="466"/>
      <c r="I2765" s="423"/>
    </row>
    <row r="2766" spans="7:9">
      <c r="G2766" s="465"/>
      <c r="H2766" s="466"/>
      <c r="I2766" s="423"/>
    </row>
    <row r="2767" spans="7:9">
      <c r="G2767" s="465"/>
      <c r="H2767" s="466"/>
      <c r="I2767" s="423"/>
    </row>
    <row r="2768" spans="7:9">
      <c r="G2768" s="465"/>
      <c r="H2768" s="466"/>
      <c r="I2768" s="423"/>
    </row>
    <row r="2769" spans="7:9">
      <c r="G2769" s="465"/>
      <c r="H2769" s="466"/>
      <c r="I2769" s="423"/>
    </row>
    <row r="2770" spans="7:9">
      <c r="G2770" s="465"/>
      <c r="H2770" s="466"/>
      <c r="I2770" s="423"/>
    </row>
    <row r="2771" spans="7:9">
      <c r="G2771" s="465"/>
      <c r="H2771" s="466"/>
      <c r="I2771" s="423"/>
    </row>
    <row r="2772" spans="7:9">
      <c r="G2772" s="465"/>
      <c r="H2772" s="466"/>
      <c r="I2772" s="423"/>
    </row>
    <row r="2773" spans="7:9">
      <c r="G2773" s="465"/>
      <c r="H2773" s="466"/>
      <c r="I2773" s="423"/>
    </row>
    <row r="2774" spans="7:9">
      <c r="G2774" s="465"/>
      <c r="H2774" s="466"/>
      <c r="I2774" s="423"/>
    </row>
    <row r="2775" spans="7:9">
      <c r="G2775" s="465"/>
      <c r="H2775" s="466"/>
      <c r="I2775" s="423"/>
    </row>
    <row r="2776" spans="7:9">
      <c r="G2776" s="465"/>
      <c r="H2776" s="466"/>
      <c r="I2776" s="423"/>
    </row>
    <row r="2777" spans="7:9">
      <c r="G2777" s="465"/>
      <c r="H2777" s="466"/>
      <c r="I2777" s="423"/>
    </row>
    <row r="2778" spans="7:9">
      <c r="G2778" s="465"/>
      <c r="H2778" s="466"/>
      <c r="I2778" s="423"/>
    </row>
    <row r="2779" spans="7:9">
      <c r="G2779" s="465"/>
      <c r="H2779" s="466"/>
      <c r="I2779" s="423"/>
    </row>
    <row r="2780" spans="7:9">
      <c r="G2780" s="465"/>
      <c r="H2780" s="466"/>
      <c r="I2780" s="423"/>
    </row>
    <row r="2781" spans="7:9">
      <c r="G2781" s="465"/>
      <c r="H2781" s="466"/>
      <c r="I2781" s="423"/>
    </row>
    <row r="2782" spans="7:9">
      <c r="G2782" s="465"/>
      <c r="H2782" s="466"/>
      <c r="I2782" s="423"/>
    </row>
    <row r="2783" spans="7:9">
      <c r="G2783" s="465"/>
      <c r="H2783" s="466"/>
      <c r="I2783" s="423"/>
    </row>
    <row r="2784" spans="7:9">
      <c r="G2784" s="465"/>
      <c r="H2784" s="466"/>
      <c r="I2784" s="423"/>
    </row>
    <row r="2785" spans="7:9">
      <c r="G2785" s="465"/>
      <c r="H2785" s="466"/>
      <c r="I2785" s="423"/>
    </row>
    <row r="2786" spans="7:9">
      <c r="G2786" s="465"/>
      <c r="H2786" s="466"/>
      <c r="I2786" s="423"/>
    </row>
    <row r="2787" spans="7:9">
      <c r="G2787" s="465"/>
      <c r="H2787" s="466"/>
      <c r="I2787" s="423"/>
    </row>
    <row r="2788" spans="7:9">
      <c r="G2788" s="465"/>
      <c r="H2788" s="466"/>
      <c r="I2788" s="423"/>
    </row>
    <row r="2789" spans="7:9">
      <c r="G2789" s="465"/>
      <c r="H2789" s="466"/>
      <c r="I2789" s="423"/>
    </row>
    <row r="2790" spans="7:9">
      <c r="G2790" s="465"/>
      <c r="H2790" s="466"/>
      <c r="I2790" s="423"/>
    </row>
    <row r="2791" spans="7:9">
      <c r="G2791" s="465"/>
      <c r="H2791" s="466"/>
      <c r="I2791" s="423"/>
    </row>
    <row r="2792" spans="7:9">
      <c r="G2792" s="465"/>
      <c r="H2792" s="466"/>
      <c r="I2792" s="423"/>
    </row>
    <row r="2793" spans="7:9">
      <c r="G2793" s="465"/>
      <c r="H2793" s="466"/>
      <c r="I2793" s="423"/>
    </row>
    <row r="2794" spans="7:9">
      <c r="G2794" s="465"/>
      <c r="H2794" s="466"/>
      <c r="I2794" s="423"/>
    </row>
    <row r="2795" spans="7:9">
      <c r="G2795" s="465"/>
      <c r="H2795" s="466"/>
      <c r="I2795" s="423"/>
    </row>
    <row r="2796" spans="7:9">
      <c r="G2796" s="465"/>
      <c r="H2796" s="466"/>
      <c r="I2796" s="423"/>
    </row>
    <row r="2797" spans="7:9">
      <c r="G2797" s="465"/>
      <c r="H2797" s="466"/>
      <c r="I2797" s="423"/>
    </row>
    <row r="2798" spans="7:9">
      <c r="G2798" s="465"/>
      <c r="H2798" s="466"/>
      <c r="I2798" s="423"/>
    </row>
    <row r="2799" spans="7:9">
      <c r="G2799" s="465"/>
      <c r="H2799" s="466"/>
      <c r="I2799" s="423"/>
    </row>
    <row r="2800" spans="7:9">
      <c r="G2800" s="465"/>
      <c r="H2800" s="466"/>
      <c r="I2800" s="423"/>
    </row>
    <row r="2801" spans="7:9">
      <c r="G2801" s="465"/>
      <c r="H2801" s="466"/>
      <c r="I2801" s="423"/>
    </row>
    <row r="2802" spans="7:9">
      <c r="G2802" s="465"/>
      <c r="H2802" s="466"/>
      <c r="I2802" s="423"/>
    </row>
    <row r="2803" spans="7:9">
      <c r="G2803" s="465"/>
      <c r="H2803" s="466"/>
      <c r="I2803" s="423"/>
    </row>
    <row r="2804" spans="7:9">
      <c r="G2804" s="465"/>
      <c r="H2804" s="466"/>
      <c r="I2804" s="423"/>
    </row>
    <row r="2805" spans="7:9">
      <c r="G2805" s="465"/>
      <c r="H2805" s="466"/>
      <c r="I2805" s="423"/>
    </row>
    <row r="2806" spans="7:9">
      <c r="G2806" s="465"/>
      <c r="H2806" s="466"/>
      <c r="I2806" s="423"/>
    </row>
    <row r="2807" spans="7:9">
      <c r="G2807" s="465"/>
      <c r="H2807" s="466"/>
      <c r="I2807" s="423"/>
    </row>
    <row r="2808" spans="7:9">
      <c r="G2808" s="465"/>
      <c r="H2808" s="466"/>
      <c r="I2808" s="423"/>
    </row>
    <row r="2809" spans="7:9">
      <c r="G2809" s="465"/>
      <c r="H2809" s="466"/>
      <c r="I2809" s="423"/>
    </row>
    <row r="2810" spans="7:9">
      <c r="G2810" s="465"/>
      <c r="H2810" s="466"/>
      <c r="I2810" s="423"/>
    </row>
    <row r="2811" spans="7:9">
      <c r="G2811" s="465"/>
      <c r="H2811" s="466"/>
      <c r="I2811" s="423"/>
    </row>
    <row r="2812" spans="7:9">
      <c r="G2812" s="465"/>
      <c r="H2812" s="466"/>
      <c r="I2812" s="423"/>
    </row>
    <row r="2813" spans="7:9">
      <c r="G2813" s="465"/>
      <c r="H2813" s="466"/>
      <c r="I2813" s="423"/>
    </row>
    <row r="2814" spans="7:9">
      <c r="G2814" s="465"/>
      <c r="H2814" s="466"/>
      <c r="I2814" s="423"/>
    </row>
    <row r="2815" spans="7:9">
      <c r="G2815" s="465"/>
      <c r="H2815" s="466"/>
      <c r="I2815" s="423"/>
    </row>
    <row r="2816" spans="7:9">
      <c r="G2816" s="465"/>
      <c r="H2816" s="466"/>
      <c r="I2816" s="423"/>
    </row>
    <row r="2817" spans="7:9">
      <c r="G2817" s="465"/>
      <c r="H2817" s="466"/>
      <c r="I2817" s="423"/>
    </row>
    <row r="2818" spans="7:9">
      <c r="G2818" s="465"/>
      <c r="H2818" s="466"/>
      <c r="I2818" s="423"/>
    </row>
    <row r="2819" spans="7:9">
      <c r="G2819" s="465"/>
      <c r="H2819" s="466"/>
      <c r="I2819" s="423"/>
    </row>
    <row r="2820" spans="7:9">
      <c r="G2820" s="465"/>
      <c r="H2820" s="466"/>
      <c r="I2820" s="423"/>
    </row>
    <row r="2821" spans="7:9">
      <c r="G2821" s="465"/>
      <c r="H2821" s="466"/>
      <c r="I2821" s="423"/>
    </row>
    <row r="2822" spans="7:9">
      <c r="G2822" s="465"/>
      <c r="H2822" s="466"/>
      <c r="I2822" s="423"/>
    </row>
    <row r="2823" spans="7:9">
      <c r="G2823" s="465"/>
      <c r="H2823" s="466"/>
      <c r="I2823" s="423"/>
    </row>
    <row r="2824" spans="7:9">
      <c r="G2824" s="465"/>
      <c r="H2824" s="466"/>
      <c r="I2824" s="423"/>
    </row>
    <row r="2825" spans="7:9">
      <c r="G2825" s="465"/>
      <c r="H2825" s="466"/>
      <c r="I2825" s="423"/>
    </row>
    <row r="2826" spans="7:9">
      <c r="G2826" s="465"/>
      <c r="H2826" s="466"/>
      <c r="I2826" s="423"/>
    </row>
    <row r="2827" spans="7:9">
      <c r="G2827" s="465"/>
      <c r="H2827" s="466"/>
      <c r="I2827" s="423"/>
    </row>
    <row r="2828" spans="7:9">
      <c r="G2828" s="465"/>
      <c r="H2828" s="466"/>
      <c r="I2828" s="423"/>
    </row>
    <row r="2829" spans="7:9">
      <c r="G2829" s="465"/>
      <c r="H2829" s="466"/>
      <c r="I2829" s="423"/>
    </row>
    <row r="2830" spans="7:9">
      <c r="G2830" s="465"/>
      <c r="H2830" s="466"/>
      <c r="I2830" s="423"/>
    </row>
    <row r="2831" spans="7:9">
      <c r="G2831" s="465"/>
      <c r="H2831" s="466"/>
      <c r="I2831" s="423"/>
    </row>
    <row r="2832" spans="7:9">
      <c r="G2832" s="465"/>
      <c r="H2832" s="466"/>
      <c r="I2832" s="423"/>
    </row>
    <row r="2833" spans="7:9">
      <c r="G2833" s="465"/>
      <c r="H2833" s="466"/>
      <c r="I2833" s="423"/>
    </row>
    <row r="2834" spans="7:9">
      <c r="G2834" s="465"/>
      <c r="H2834" s="466"/>
      <c r="I2834" s="423"/>
    </row>
    <row r="2835" spans="7:9">
      <c r="G2835" s="465"/>
      <c r="H2835" s="466"/>
      <c r="I2835" s="423"/>
    </row>
    <row r="2836" spans="7:9">
      <c r="G2836" s="465"/>
      <c r="H2836" s="466"/>
      <c r="I2836" s="423"/>
    </row>
    <row r="2837" spans="7:9">
      <c r="G2837" s="465"/>
      <c r="H2837" s="466"/>
      <c r="I2837" s="423"/>
    </row>
    <row r="2838" spans="7:9">
      <c r="G2838" s="465"/>
      <c r="H2838" s="466"/>
      <c r="I2838" s="423"/>
    </row>
    <row r="2839" spans="7:9">
      <c r="G2839" s="465"/>
      <c r="H2839" s="466"/>
      <c r="I2839" s="423"/>
    </row>
    <row r="2840" spans="7:9">
      <c r="G2840" s="465"/>
      <c r="H2840" s="466"/>
      <c r="I2840" s="423"/>
    </row>
    <row r="2841" spans="7:9">
      <c r="G2841" s="465"/>
      <c r="H2841" s="466"/>
      <c r="I2841" s="423"/>
    </row>
    <row r="2842" spans="7:9">
      <c r="G2842" s="465"/>
      <c r="H2842" s="466"/>
      <c r="I2842" s="423"/>
    </row>
    <row r="2843" spans="7:9">
      <c r="G2843" s="465"/>
      <c r="H2843" s="466"/>
      <c r="I2843" s="423"/>
    </row>
    <row r="2844" spans="7:9">
      <c r="G2844" s="465"/>
      <c r="H2844" s="466"/>
      <c r="I2844" s="423"/>
    </row>
    <row r="2845" spans="7:9">
      <c r="G2845" s="465"/>
      <c r="H2845" s="466"/>
      <c r="I2845" s="423"/>
    </row>
    <row r="2846" spans="7:9">
      <c r="G2846" s="465"/>
      <c r="H2846" s="466"/>
      <c r="I2846" s="423"/>
    </row>
    <row r="2847" spans="7:9">
      <c r="G2847" s="465"/>
      <c r="H2847" s="466"/>
      <c r="I2847" s="423"/>
    </row>
    <row r="2848" spans="7:9">
      <c r="G2848" s="465"/>
      <c r="H2848" s="466"/>
      <c r="I2848" s="423"/>
    </row>
    <row r="2849" spans="7:9">
      <c r="G2849" s="465"/>
      <c r="H2849" s="466"/>
      <c r="I2849" s="423"/>
    </row>
    <row r="2850" spans="7:9">
      <c r="G2850" s="465"/>
      <c r="H2850" s="466"/>
      <c r="I2850" s="423"/>
    </row>
    <row r="2851" spans="7:9">
      <c r="G2851" s="465"/>
      <c r="H2851" s="466"/>
      <c r="I2851" s="423"/>
    </row>
    <row r="2852" spans="7:9">
      <c r="G2852" s="465"/>
      <c r="H2852" s="466"/>
      <c r="I2852" s="423"/>
    </row>
    <row r="2853" spans="7:9">
      <c r="G2853" s="465"/>
      <c r="H2853" s="466"/>
      <c r="I2853" s="423"/>
    </row>
    <row r="2854" spans="7:9">
      <c r="G2854" s="465"/>
      <c r="H2854" s="466"/>
      <c r="I2854" s="423"/>
    </row>
    <row r="2855" spans="7:9">
      <c r="G2855" s="465"/>
      <c r="H2855" s="466"/>
      <c r="I2855" s="423"/>
    </row>
    <row r="2856" spans="7:9">
      <c r="G2856" s="465"/>
      <c r="H2856" s="466"/>
      <c r="I2856" s="423"/>
    </row>
    <row r="2857" spans="7:9">
      <c r="G2857" s="465"/>
      <c r="H2857" s="466"/>
      <c r="I2857" s="423"/>
    </row>
    <row r="2858" spans="7:9">
      <c r="G2858" s="465"/>
      <c r="H2858" s="466"/>
      <c r="I2858" s="423"/>
    </row>
    <row r="2859" spans="7:9">
      <c r="G2859" s="465"/>
      <c r="H2859" s="466"/>
      <c r="I2859" s="423"/>
    </row>
    <row r="2860" spans="7:9">
      <c r="G2860" s="465"/>
      <c r="H2860" s="466"/>
      <c r="I2860" s="423"/>
    </row>
    <row r="2861" spans="7:9">
      <c r="G2861" s="465"/>
      <c r="H2861" s="466"/>
      <c r="I2861" s="423"/>
    </row>
    <row r="2862" spans="7:9">
      <c r="G2862" s="465"/>
      <c r="H2862" s="466"/>
      <c r="I2862" s="423"/>
    </row>
    <row r="2863" spans="7:9">
      <c r="G2863" s="465"/>
      <c r="H2863" s="466"/>
      <c r="I2863" s="423"/>
    </row>
    <row r="2864" spans="7:9">
      <c r="G2864" s="465"/>
      <c r="H2864" s="466"/>
      <c r="I2864" s="423"/>
    </row>
    <row r="2865" spans="7:9">
      <c r="G2865" s="465"/>
      <c r="H2865" s="466"/>
      <c r="I2865" s="423"/>
    </row>
    <row r="2866" spans="7:9">
      <c r="G2866" s="465"/>
      <c r="H2866" s="466"/>
      <c r="I2866" s="423"/>
    </row>
    <row r="2867" spans="7:9">
      <c r="G2867" s="465"/>
      <c r="H2867" s="466"/>
      <c r="I2867" s="423"/>
    </row>
    <row r="2868" spans="7:9">
      <c r="G2868" s="465"/>
      <c r="H2868" s="466"/>
      <c r="I2868" s="423"/>
    </row>
    <row r="2869" spans="7:9">
      <c r="G2869" s="465"/>
      <c r="H2869" s="466"/>
      <c r="I2869" s="423"/>
    </row>
    <row r="2870" spans="7:9">
      <c r="G2870" s="465"/>
      <c r="H2870" s="466"/>
      <c r="I2870" s="423"/>
    </row>
    <row r="2871" spans="7:9">
      <c r="G2871" s="465"/>
      <c r="H2871" s="466"/>
      <c r="I2871" s="423"/>
    </row>
    <row r="2872" spans="7:9">
      <c r="G2872" s="465"/>
      <c r="H2872" s="466"/>
      <c r="I2872" s="423"/>
    </row>
    <row r="2873" spans="7:9">
      <c r="G2873" s="465"/>
      <c r="H2873" s="466"/>
      <c r="I2873" s="423"/>
    </row>
    <row r="2874" spans="7:9">
      <c r="G2874" s="465"/>
      <c r="H2874" s="466"/>
      <c r="I2874" s="423"/>
    </row>
    <row r="2875" spans="7:9">
      <c r="G2875" s="465"/>
      <c r="H2875" s="466"/>
      <c r="I2875" s="423"/>
    </row>
    <row r="2876" spans="7:9">
      <c r="G2876" s="465"/>
      <c r="H2876" s="466"/>
      <c r="I2876" s="423"/>
    </row>
    <row r="2877" spans="7:9">
      <c r="G2877" s="465"/>
      <c r="H2877" s="466"/>
      <c r="I2877" s="423"/>
    </row>
    <row r="2878" spans="7:9">
      <c r="G2878" s="465"/>
      <c r="H2878" s="466"/>
      <c r="I2878" s="423"/>
    </row>
    <row r="2879" spans="7:9">
      <c r="G2879" s="465"/>
      <c r="H2879" s="466"/>
      <c r="I2879" s="423"/>
    </row>
    <row r="2880" spans="7:9">
      <c r="G2880" s="465"/>
      <c r="H2880" s="466"/>
      <c r="I2880" s="423"/>
    </row>
    <row r="2881" spans="7:9">
      <c r="G2881" s="465"/>
      <c r="H2881" s="466"/>
      <c r="I2881" s="423"/>
    </row>
    <row r="2882" spans="7:9">
      <c r="G2882" s="465"/>
      <c r="H2882" s="466"/>
      <c r="I2882" s="423"/>
    </row>
    <row r="2883" spans="7:9">
      <c r="G2883" s="465"/>
      <c r="H2883" s="466"/>
      <c r="I2883" s="423"/>
    </row>
    <row r="2884" spans="7:9">
      <c r="G2884" s="465"/>
      <c r="H2884" s="466"/>
      <c r="I2884" s="423"/>
    </row>
    <row r="2885" spans="7:9">
      <c r="G2885" s="465"/>
      <c r="H2885" s="466"/>
      <c r="I2885" s="423"/>
    </row>
    <row r="2886" spans="7:9">
      <c r="G2886" s="465"/>
      <c r="H2886" s="466"/>
      <c r="I2886" s="423"/>
    </row>
    <row r="2887" spans="7:9">
      <c r="G2887" s="465"/>
      <c r="H2887" s="466"/>
      <c r="I2887" s="423"/>
    </row>
    <row r="2888" spans="7:9">
      <c r="G2888" s="465"/>
      <c r="H2888" s="466"/>
      <c r="I2888" s="423"/>
    </row>
    <row r="2889" spans="7:9">
      <c r="G2889" s="465"/>
      <c r="H2889" s="466"/>
      <c r="I2889" s="423"/>
    </row>
    <row r="2890" spans="7:9">
      <c r="G2890" s="465"/>
      <c r="H2890" s="466"/>
      <c r="I2890" s="423"/>
    </row>
    <row r="2891" spans="7:9">
      <c r="G2891" s="465"/>
      <c r="H2891" s="466"/>
      <c r="I2891" s="423"/>
    </row>
    <row r="2892" spans="7:9">
      <c r="G2892" s="465"/>
      <c r="H2892" s="466"/>
      <c r="I2892" s="423"/>
    </row>
    <row r="2893" spans="7:9">
      <c r="G2893" s="465"/>
      <c r="H2893" s="466"/>
      <c r="I2893" s="423"/>
    </row>
    <row r="2894" spans="7:9">
      <c r="G2894" s="465"/>
      <c r="H2894" s="466"/>
      <c r="I2894" s="423"/>
    </row>
    <row r="2895" spans="7:9">
      <c r="G2895" s="465"/>
      <c r="H2895" s="466"/>
      <c r="I2895" s="423"/>
    </row>
    <row r="2896" spans="7:9">
      <c r="G2896" s="465"/>
      <c r="H2896" s="466"/>
      <c r="I2896" s="423"/>
    </row>
    <row r="2897" spans="7:9">
      <c r="G2897" s="465"/>
      <c r="H2897" s="466"/>
      <c r="I2897" s="423"/>
    </row>
    <row r="2898" spans="7:9">
      <c r="G2898" s="465"/>
      <c r="H2898" s="466"/>
      <c r="I2898" s="423"/>
    </row>
    <row r="2899" spans="7:9">
      <c r="G2899" s="465"/>
      <c r="H2899" s="466"/>
      <c r="I2899" s="423"/>
    </row>
    <row r="2900" spans="7:9">
      <c r="G2900" s="465"/>
      <c r="H2900" s="466"/>
      <c r="I2900" s="423"/>
    </row>
    <row r="2901" spans="7:9">
      <c r="G2901" s="465"/>
      <c r="H2901" s="466"/>
      <c r="I2901" s="423"/>
    </row>
    <row r="2902" spans="7:9">
      <c r="G2902" s="465"/>
      <c r="H2902" s="466"/>
      <c r="I2902" s="423"/>
    </row>
    <row r="2903" spans="7:9">
      <c r="G2903" s="465"/>
      <c r="H2903" s="466"/>
      <c r="I2903" s="423"/>
    </row>
    <row r="2904" spans="7:9">
      <c r="G2904" s="465"/>
      <c r="H2904" s="466"/>
      <c r="I2904" s="423"/>
    </row>
    <row r="2905" spans="7:9">
      <c r="G2905" s="465"/>
      <c r="H2905" s="466"/>
      <c r="I2905" s="423"/>
    </row>
    <row r="2906" spans="7:9">
      <c r="G2906" s="465"/>
      <c r="H2906" s="466"/>
      <c r="I2906" s="423"/>
    </row>
    <row r="2907" spans="7:9">
      <c r="G2907" s="465"/>
      <c r="H2907" s="466"/>
      <c r="I2907" s="423"/>
    </row>
    <row r="2908" spans="7:9">
      <c r="G2908" s="465"/>
      <c r="H2908" s="466"/>
      <c r="I2908" s="423"/>
    </row>
    <row r="2909" spans="7:9">
      <c r="G2909" s="465"/>
      <c r="H2909" s="466"/>
      <c r="I2909" s="423"/>
    </row>
    <row r="2910" spans="7:9">
      <c r="G2910" s="465"/>
      <c r="H2910" s="466"/>
      <c r="I2910" s="423"/>
    </row>
    <row r="2911" spans="7:9">
      <c r="G2911" s="465"/>
      <c r="H2911" s="466"/>
      <c r="I2911" s="423"/>
    </row>
    <row r="2912" spans="7:9">
      <c r="G2912" s="465"/>
      <c r="H2912" s="466"/>
      <c r="I2912" s="423"/>
    </row>
    <row r="2913" spans="7:9">
      <c r="G2913" s="465"/>
      <c r="H2913" s="466"/>
      <c r="I2913" s="423"/>
    </row>
    <row r="2914" spans="7:9">
      <c r="G2914" s="465"/>
      <c r="H2914" s="466"/>
      <c r="I2914" s="423"/>
    </row>
    <row r="2915" spans="7:9">
      <c r="G2915" s="465"/>
      <c r="H2915" s="466"/>
      <c r="I2915" s="423"/>
    </row>
    <row r="2916" spans="7:9">
      <c r="G2916" s="465"/>
      <c r="H2916" s="466"/>
      <c r="I2916" s="423"/>
    </row>
    <row r="2917" spans="7:9">
      <c r="G2917" s="465"/>
      <c r="H2917" s="466"/>
      <c r="I2917" s="423"/>
    </row>
    <row r="2918" spans="7:9">
      <c r="G2918" s="465"/>
      <c r="H2918" s="466"/>
      <c r="I2918" s="423"/>
    </row>
    <row r="2919" spans="7:9">
      <c r="G2919" s="465"/>
      <c r="H2919" s="466"/>
      <c r="I2919" s="423"/>
    </row>
    <row r="2920" spans="7:9">
      <c r="G2920" s="465"/>
      <c r="H2920" s="466"/>
      <c r="I2920" s="423"/>
    </row>
    <row r="2921" spans="7:9">
      <c r="G2921" s="465"/>
      <c r="H2921" s="466"/>
      <c r="I2921" s="423"/>
    </row>
    <row r="2922" spans="7:9">
      <c r="G2922" s="465"/>
      <c r="H2922" s="466"/>
      <c r="I2922" s="423"/>
    </row>
    <row r="2923" spans="7:9">
      <c r="G2923" s="465"/>
      <c r="H2923" s="466"/>
      <c r="I2923" s="423"/>
    </row>
    <row r="2924" spans="7:9">
      <c r="G2924" s="465"/>
      <c r="H2924" s="466"/>
      <c r="I2924" s="423"/>
    </row>
    <row r="2925" spans="7:9">
      <c r="G2925" s="465"/>
      <c r="H2925" s="466"/>
      <c r="I2925" s="423"/>
    </row>
    <row r="2926" spans="7:9">
      <c r="G2926" s="465"/>
      <c r="H2926" s="466"/>
      <c r="I2926" s="423"/>
    </row>
    <row r="2927" spans="7:9">
      <c r="G2927" s="465"/>
      <c r="H2927" s="466"/>
      <c r="I2927" s="423"/>
    </row>
    <row r="2928" spans="7:9">
      <c r="G2928" s="465"/>
      <c r="H2928" s="466"/>
      <c r="I2928" s="423"/>
    </row>
    <row r="2929" spans="7:9">
      <c r="G2929" s="465"/>
      <c r="H2929" s="466"/>
      <c r="I2929" s="423"/>
    </row>
    <row r="2930" spans="7:9">
      <c r="G2930" s="465"/>
      <c r="H2930" s="466"/>
      <c r="I2930" s="423"/>
    </row>
    <row r="2931" spans="7:9">
      <c r="G2931" s="465"/>
      <c r="H2931" s="466"/>
      <c r="I2931" s="423"/>
    </row>
    <row r="2932" spans="7:9">
      <c r="G2932" s="465"/>
      <c r="H2932" s="466"/>
      <c r="I2932" s="423"/>
    </row>
    <row r="2933" spans="7:9">
      <c r="G2933" s="465"/>
      <c r="H2933" s="466"/>
      <c r="I2933" s="423"/>
    </row>
    <row r="2934" spans="7:9">
      <c r="G2934" s="465"/>
      <c r="H2934" s="466"/>
      <c r="I2934" s="423"/>
    </row>
    <row r="2935" spans="7:9">
      <c r="G2935" s="465"/>
      <c r="H2935" s="466"/>
      <c r="I2935" s="423"/>
    </row>
    <row r="2936" spans="7:9">
      <c r="G2936" s="465"/>
      <c r="H2936" s="466"/>
      <c r="I2936" s="423"/>
    </row>
    <row r="2937" spans="7:9">
      <c r="G2937" s="465"/>
      <c r="H2937" s="466"/>
      <c r="I2937" s="423"/>
    </row>
    <row r="2938" spans="7:9">
      <c r="G2938" s="465"/>
      <c r="H2938" s="466"/>
      <c r="I2938" s="423"/>
    </row>
    <row r="2939" spans="7:9">
      <c r="G2939" s="465"/>
      <c r="H2939" s="466"/>
      <c r="I2939" s="423"/>
    </row>
    <row r="2940" spans="7:9">
      <c r="G2940" s="465"/>
      <c r="H2940" s="466"/>
      <c r="I2940" s="423"/>
    </row>
    <row r="2941" spans="7:9">
      <c r="G2941" s="465"/>
      <c r="H2941" s="466"/>
      <c r="I2941" s="423"/>
    </row>
    <row r="2942" spans="7:9">
      <c r="G2942" s="465"/>
      <c r="H2942" s="466"/>
      <c r="I2942" s="423"/>
    </row>
    <row r="2943" spans="7:9">
      <c r="G2943" s="465"/>
      <c r="H2943" s="466"/>
      <c r="I2943" s="423"/>
    </row>
    <row r="2944" spans="7:9">
      <c r="G2944" s="465"/>
      <c r="H2944" s="466"/>
      <c r="I2944" s="423"/>
    </row>
    <row r="2945" spans="7:9">
      <c r="G2945" s="465"/>
      <c r="H2945" s="466"/>
      <c r="I2945" s="423"/>
    </row>
    <row r="2946" spans="7:9">
      <c r="G2946" s="465"/>
      <c r="H2946" s="466"/>
      <c r="I2946" s="423"/>
    </row>
    <row r="2947" spans="7:9">
      <c r="G2947" s="465"/>
      <c r="H2947" s="466"/>
      <c r="I2947" s="423"/>
    </row>
    <row r="2948" spans="7:9">
      <c r="G2948" s="465"/>
      <c r="H2948" s="466"/>
      <c r="I2948" s="423"/>
    </row>
    <row r="2949" spans="7:9">
      <c r="G2949" s="465"/>
      <c r="H2949" s="466"/>
      <c r="I2949" s="423"/>
    </row>
    <row r="2950" spans="7:9">
      <c r="G2950" s="465"/>
      <c r="H2950" s="466"/>
      <c r="I2950" s="423"/>
    </row>
    <row r="2951" spans="7:9">
      <c r="G2951" s="465"/>
      <c r="H2951" s="466"/>
      <c r="I2951" s="423"/>
    </row>
    <row r="2952" spans="7:9">
      <c r="G2952" s="465"/>
      <c r="H2952" s="466"/>
      <c r="I2952" s="423"/>
    </row>
    <row r="2953" spans="7:9">
      <c r="G2953" s="465"/>
      <c r="H2953" s="466"/>
      <c r="I2953" s="423"/>
    </row>
    <row r="2954" spans="7:9">
      <c r="G2954" s="465"/>
      <c r="H2954" s="466"/>
      <c r="I2954" s="423"/>
    </row>
    <row r="2955" spans="7:9">
      <c r="G2955" s="465"/>
      <c r="H2955" s="466"/>
      <c r="I2955" s="423"/>
    </row>
    <row r="2956" spans="7:9">
      <c r="G2956" s="465"/>
      <c r="H2956" s="466"/>
      <c r="I2956" s="423"/>
    </row>
    <row r="2957" spans="7:9">
      <c r="G2957" s="465"/>
      <c r="H2957" s="466"/>
      <c r="I2957" s="423"/>
    </row>
    <row r="2958" spans="7:9">
      <c r="G2958" s="465"/>
      <c r="H2958" s="466"/>
      <c r="I2958" s="423"/>
    </row>
    <row r="2959" spans="7:9">
      <c r="G2959" s="465"/>
      <c r="H2959" s="466"/>
      <c r="I2959" s="423"/>
    </row>
    <row r="2960" spans="7:9">
      <c r="G2960" s="465"/>
      <c r="H2960" s="466"/>
      <c r="I2960" s="423"/>
    </row>
    <row r="2961" spans="7:9">
      <c r="G2961" s="465"/>
      <c r="H2961" s="466"/>
      <c r="I2961" s="423"/>
    </row>
    <row r="2962" spans="7:9">
      <c r="G2962" s="465"/>
      <c r="H2962" s="466"/>
      <c r="I2962" s="423"/>
    </row>
    <row r="2963" spans="7:9">
      <c r="G2963" s="465"/>
      <c r="H2963" s="466"/>
      <c r="I2963" s="423"/>
    </row>
    <row r="2964" spans="7:9">
      <c r="G2964" s="465"/>
      <c r="H2964" s="466"/>
      <c r="I2964" s="423"/>
    </row>
    <row r="2965" spans="7:9">
      <c r="G2965" s="465"/>
      <c r="H2965" s="466"/>
      <c r="I2965" s="423"/>
    </row>
    <row r="2966" spans="7:9">
      <c r="G2966" s="465"/>
      <c r="H2966" s="466"/>
      <c r="I2966" s="423"/>
    </row>
    <row r="2967" spans="7:9">
      <c r="G2967" s="465"/>
      <c r="H2967" s="466"/>
      <c r="I2967" s="423"/>
    </row>
    <row r="2968" spans="7:9">
      <c r="G2968" s="465"/>
      <c r="H2968" s="466"/>
      <c r="I2968" s="423"/>
    </row>
    <row r="2969" spans="7:9">
      <c r="G2969" s="465"/>
      <c r="H2969" s="466"/>
      <c r="I2969" s="423"/>
    </row>
    <row r="2970" spans="7:9">
      <c r="G2970" s="465"/>
      <c r="H2970" s="466"/>
      <c r="I2970" s="423"/>
    </row>
    <row r="2971" spans="7:9">
      <c r="G2971" s="465"/>
      <c r="H2971" s="466"/>
      <c r="I2971" s="423"/>
    </row>
    <row r="2972" spans="7:9">
      <c r="G2972" s="465"/>
      <c r="H2972" s="466"/>
      <c r="I2972" s="423"/>
    </row>
    <row r="2973" spans="7:9">
      <c r="G2973" s="465"/>
      <c r="H2973" s="466"/>
      <c r="I2973" s="423"/>
    </row>
    <row r="2974" spans="7:9">
      <c r="G2974" s="465"/>
      <c r="H2974" s="466"/>
      <c r="I2974" s="423"/>
    </row>
    <row r="2975" spans="7:9">
      <c r="G2975" s="465"/>
      <c r="H2975" s="466"/>
      <c r="I2975" s="423"/>
    </row>
    <row r="2976" spans="7:9">
      <c r="G2976" s="465"/>
      <c r="H2976" s="466"/>
      <c r="I2976" s="423"/>
    </row>
    <row r="2977" spans="7:9">
      <c r="G2977" s="465"/>
      <c r="H2977" s="466"/>
      <c r="I2977" s="423"/>
    </row>
    <row r="2978" spans="7:9">
      <c r="G2978" s="465"/>
      <c r="H2978" s="466"/>
      <c r="I2978" s="423"/>
    </row>
    <row r="2979" spans="7:9">
      <c r="G2979" s="465"/>
      <c r="H2979" s="466"/>
      <c r="I2979" s="423"/>
    </row>
    <row r="2980" spans="7:9">
      <c r="G2980" s="465"/>
      <c r="H2980" s="466"/>
      <c r="I2980" s="423"/>
    </row>
    <row r="2981" spans="7:9">
      <c r="G2981" s="465"/>
      <c r="H2981" s="466"/>
      <c r="I2981" s="423"/>
    </row>
    <row r="2982" spans="7:9">
      <c r="G2982" s="465"/>
      <c r="H2982" s="466"/>
      <c r="I2982" s="423"/>
    </row>
    <row r="2983" spans="7:9">
      <c r="G2983" s="465"/>
      <c r="H2983" s="466"/>
      <c r="I2983" s="423"/>
    </row>
    <row r="2984" spans="7:9">
      <c r="G2984" s="465"/>
      <c r="H2984" s="466"/>
      <c r="I2984" s="423"/>
    </row>
    <row r="2985" spans="7:9">
      <c r="G2985" s="465"/>
      <c r="H2985" s="466"/>
      <c r="I2985" s="423"/>
    </row>
    <row r="2986" spans="7:9">
      <c r="G2986" s="465"/>
      <c r="H2986" s="466"/>
      <c r="I2986" s="423"/>
    </row>
    <row r="2987" spans="7:9">
      <c r="G2987" s="465"/>
      <c r="H2987" s="466"/>
      <c r="I2987" s="423"/>
    </row>
    <row r="2988" spans="7:9">
      <c r="G2988" s="465"/>
      <c r="H2988" s="466"/>
      <c r="I2988" s="423"/>
    </row>
    <row r="2989" spans="7:9">
      <c r="G2989" s="465"/>
      <c r="H2989" s="466"/>
      <c r="I2989" s="423"/>
    </row>
    <row r="2990" spans="7:9">
      <c r="G2990" s="465"/>
      <c r="H2990" s="466"/>
      <c r="I2990" s="423"/>
    </row>
    <row r="2991" spans="7:9">
      <c r="G2991" s="465"/>
      <c r="H2991" s="466"/>
      <c r="I2991" s="423"/>
    </row>
    <row r="2992" spans="7:9">
      <c r="G2992" s="465"/>
      <c r="H2992" s="466"/>
      <c r="I2992" s="423"/>
    </row>
    <row r="2993" spans="7:9">
      <c r="G2993" s="465"/>
      <c r="H2993" s="466"/>
      <c r="I2993" s="423"/>
    </row>
    <row r="2994" spans="7:9">
      <c r="G2994" s="465"/>
      <c r="H2994" s="466"/>
      <c r="I2994" s="423"/>
    </row>
    <row r="2995" spans="7:9">
      <c r="G2995" s="465"/>
      <c r="H2995" s="466"/>
      <c r="I2995" s="423"/>
    </row>
    <row r="2996" spans="7:9">
      <c r="G2996" s="465"/>
      <c r="H2996" s="466"/>
      <c r="I2996" s="423"/>
    </row>
    <row r="2997" spans="7:9">
      <c r="G2997" s="465"/>
      <c r="H2997" s="466"/>
      <c r="I2997" s="423"/>
    </row>
    <row r="2998" spans="7:9">
      <c r="G2998" s="465"/>
      <c r="H2998" s="466"/>
      <c r="I2998" s="423"/>
    </row>
    <row r="2999" spans="7:9">
      <c r="G2999" s="465"/>
      <c r="H2999" s="466"/>
      <c r="I2999" s="423"/>
    </row>
    <row r="3000" spans="7:9">
      <c r="G3000" s="465"/>
      <c r="H3000" s="466"/>
      <c r="I3000" s="423"/>
    </row>
    <row r="3001" spans="7:9">
      <c r="G3001" s="465"/>
      <c r="H3001" s="466"/>
      <c r="I3001" s="423"/>
    </row>
    <row r="3002" spans="7:9">
      <c r="G3002" s="465"/>
      <c r="H3002" s="466"/>
      <c r="I3002" s="423"/>
    </row>
    <row r="3003" spans="7:9">
      <c r="G3003" s="465"/>
      <c r="H3003" s="466"/>
      <c r="I3003" s="423"/>
    </row>
    <row r="3004" spans="7:9">
      <c r="G3004" s="465"/>
      <c r="H3004" s="466"/>
      <c r="I3004" s="423"/>
    </row>
    <row r="3005" spans="7:9">
      <c r="G3005" s="465"/>
      <c r="H3005" s="466"/>
      <c r="I3005" s="423"/>
    </row>
    <row r="3006" spans="7:9">
      <c r="G3006" s="465"/>
      <c r="H3006" s="466"/>
      <c r="I3006" s="423"/>
    </row>
    <row r="3007" spans="7:9">
      <c r="G3007" s="465"/>
      <c r="H3007" s="466"/>
      <c r="I3007" s="423"/>
    </row>
    <row r="3008" spans="7:9">
      <c r="G3008" s="465"/>
      <c r="H3008" s="466"/>
      <c r="I3008" s="423"/>
    </row>
    <row r="3009" spans="7:9">
      <c r="G3009" s="465"/>
      <c r="H3009" s="466"/>
      <c r="I3009" s="423"/>
    </row>
    <row r="3010" spans="7:9">
      <c r="G3010" s="465"/>
      <c r="H3010" s="466"/>
      <c r="I3010" s="423"/>
    </row>
    <row r="3011" spans="7:9">
      <c r="G3011" s="465"/>
      <c r="H3011" s="466"/>
      <c r="I3011" s="423"/>
    </row>
    <row r="3012" spans="7:9">
      <c r="G3012" s="465"/>
      <c r="H3012" s="466"/>
      <c r="I3012" s="423"/>
    </row>
    <row r="3013" spans="7:9">
      <c r="G3013" s="465"/>
      <c r="H3013" s="466"/>
      <c r="I3013" s="423"/>
    </row>
    <row r="3014" spans="7:9">
      <c r="G3014" s="465"/>
      <c r="H3014" s="466"/>
      <c r="I3014" s="423"/>
    </row>
    <row r="3015" spans="7:9">
      <c r="G3015" s="465"/>
      <c r="H3015" s="466"/>
      <c r="I3015" s="423"/>
    </row>
    <row r="3016" spans="7:9">
      <c r="G3016" s="465"/>
      <c r="H3016" s="466"/>
      <c r="I3016" s="423"/>
    </row>
    <row r="3017" spans="7:9">
      <c r="G3017" s="465"/>
      <c r="H3017" s="466"/>
      <c r="I3017" s="423"/>
    </row>
    <row r="3018" spans="7:9">
      <c r="G3018" s="465"/>
      <c r="H3018" s="466"/>
      <c r="I3018" s="423"/>
    </row>
    <row r="3019" spans="7:9">
      <c r="G3019" s="465"/>
      <c r="H3019" s="466"/>
      <c r="I3019" s="423"/>
    </row>
    <row r="3020" spans="7:9">
      <c r="G3020" s="465"/>
      <c r="H3020" s="466"/>
      <c r="I3020" s="423"/>
    </row>
    <row r="3021" spans="7:9">
      <c r="G3021" s="465"/>
      <c r="H3021" s="466"/>
      <c r="I3021" s="423"/>
    </row>
    <row r="3022" spans="7:9">
      <c r="G3022" s="465"/>
      <c r="H3022" s="466"/>
      <c r="I3022" s="423"/>
    </row>
    <row r="3023" spans="7:9">
      <c r="G3023" s="465"/>
      <c r="H3023" s="466"/>
      <c r="I3023" s="423"/>
    </row>
    <row r="3024" spans="7:9">
      <c r="G3024" s="465"/>
      <c r="H3024" s="466"/>
      <c r="I3024" s="423"/>
    </row>
    <row r="3025" spans="7:9">
      <c r="G3025" s="465"/>
      <c r="H3025" s="466"/>
      <c r="I3025" s="423"/>
    </row>
    <row r="3026" spans="7:9">
      <c r="G3026" s="465"/>
      <c r="H3026" s="466"/>
      <c r="I3026" s="423"/>
    </row>
    <row r="3027" spans="7:9">
      <c r="G3027" s="465"/>
      <c r="H3027" s="466"/>
      <c r="I3027" s="423"/>
    </row>
    <row r="3028" spans="7:9">
      <c r="G3028" s="465"/>
      <c r="H3028" s="466"/>
      <c r="I3028" s="423"/>
    </row>
    <row r="3029" spans="7:9">
      <c r="G3029" s="465"/>
      <c r="H3029" s="466"/>
      <c r="I3029" s="423"/>
    </row>
    <row r="3030" spans="7:9">
      <c r="G3030" s="465"/>
      <c r="H3030" s="466"/>
      <c r="I3030" s="423"/>
    </row>
    <row r="3031" spans="7:9">
      <c r="G3031" s="465"/>
      <c r="H3031" s="466"/>
      <c r="I3031" s="423"/>
    </row>
    <row r="3032" spans="7:9">
      <c r="G3032" s="465"/>
      <c r="H3032" s="466"/>
      <c r="I3032" s="423"/>
    </row>
    <row r="3033" spans="7:9">
      <c r="G3033" s="465"/>
      <c r="H3033" s="466"/>
      <c r="I3033" s="423"/>
    </row>
    <row r="3034" spans="7:9">
      <c r="G3034" s="465"/>
      <c r="H3034" s="466"/>
      <c r="I3034" s="423"/>
    </row>
    <row r="3035" spans="7:9">
      <c r="G3035" s="465"/>
      <c r="H3035" s="466"/>
      <c r="I3035" s="423"/>
    </row>
    <row r="3036" spans="7:9">
      <c r="G3036" s="465"/>
      <c r="H3036" s="466"/>
      <c r="I3036" s="423"/>
    </row>
    <row r="3037" spans="7:9">
      <c r="G3037" s="465"/>
      <c r="H3037" s="466"/>
      <c r="I3037" s="423"/>
    </row>
    <row r="3038" spans="7:9">
      <c r="G3038" s="465"/>
      <c r="H3038" s="466"/>
      <c r="I3038" s="423"/>
    </row>
    <row r="3039" spans="7:9">
      <c r="G3039" s="465"/>
      <c r="H3039" s="466"/>
      <c r="I3039" s="423"/>
    </row>
    <row r="3040" spans="7:9">
      <c r="G3040" s="465"/>
      <c r="H3040" s="466"/>
      <c r="I3040" s="423"/>
    </row>
    <row r="3041" spans="7:9">
      <c r="G3041" s="465"/>
      <c r="H3041" s="466"/>
      <c r="I3041" s="423"/>
    </row>
    <row r="3042" spans="7:9">
      <c r="G3042" s="465"/>
      <c r="H3042" s="466"/>
      <c r="I3042" s="423"/>
    </row>
    <row r="3043" spans="7:9">
      <c r="G3043" s="465"/>
      <c r="H3043" s="466"/>
      <c r="I3043" s="423"/>
    </row>
    <row r="3044" spans="7:9">
      <c r="G3044" s="465"/>
      <c r="H3044" s="466"/>
      <c r="I3044" s="423"/>
    </row>
    <row r="3045" spans="7:9">
      <c r="G3045" s="465"/>
      <c r="H3045" s="466"/>
      <c r="I3045" s="423"/>
    </row>
    <row r="3046" spans="7:9">
      <c r="G3046" s="465"/>
      <c r="H3046" s="466"/>
      <c r="I3046" s="423"/>
    </row>
    <row r="3047" spans="7:9">
      <c r="G3047" s="465"/>
      <c r="H3047" s="466"/>
      <c r="I3047" s="423"/>
    </row>
    <row r="3048" spans="7:9">
      <c r="G3048" s="465"/>
      <c r="H3048" s="466"/>
      <c r="I3048" s="423"/>
    </row>
    <row r="3049" spans="7:9">
      <c r="G3049" s="465"/>
      <c r="H3049" s="466"/>
      <c r="I3049" s="423"/>
    </row>
    <row r="3050" spans="7:9">
      <c r="G3050" s="465"/>
      <c r="H3050" s="466"/>
      <c r="I3050" s="423"/>
    </row>
    <row r="3051" spans="7:9">
      <c r="G3051" s="465"/>
      <c r="H3051" s="466"/>
      <c r="I3051" s="423"/>
    </row>
    <row r="3052" spans="7:9">
      <c r="G3052" s="465"/>
      <c r="H3052" s="466"/>
      <c r="I3052" s="423"/>
    </row>
    <row r="3053" spans="7:9">
      <c r="G3053" s="465"/>
      <c r="H3053" s="466"/>
      <c r="I3053" s="423"/>
    </row>
    <row r="3054" spans="7:9">
      <c r="G3054" s="465"/>
      <c r="H3054" s="466"/>
      <c r="I3054" s="423"/>
    </row>
    <row r="3055" spans="7:9">
      <c r="G3055" s="465"/>
      <c r="H3055" s="466"/>
      <c r="I3055" s="423"/>
    </row>
    <row r="3056" spans="7:9">
      <c r="G3056" s="465"/>
      <c r="H3056" s="466"/>
      <c r="I3056" s="423"/>
    </row>
    <row r="3057" spans="7:9">
      <c r="G3057" s="465"/>
      <c r="H3057" s="466"/>
      <c r="I3057" s="423"/>
    </row>
    <row r="3058" spans="7:9">
      <c r="G3058" s="465"/>
      <c r="H3058" s="466"/>
      <c r="I3058" s="423"/>
    </row>
    <row r="3059" spans="7:9">
      <c r="G3059" s="465"/>
      <c r="H3059" s="466"/>
      <c r="I3059" s="423"/>
    </row>
    <row r="3060" spans="7:9">
      <c r="G3060" s="465"/>
      <c r="H3060" s="466"/>
      <c r="I3060" s="423"/>
    </row>
    <row r="3061" spans="7:9">
      <c r="G3061" s="465"/>
      <c r="H3061" s="466"/>
      <c r="I3061" s="423"/>
    </row>
    <row r="3062" spans="7:9">
      <c r="G3062" s="465"/>
      <c r="H3062" s="466"/>
      <c r="I3062" s="423"/>
    </row>
    <row r="3063" spans="7:9">
      <c r="G3063" s="465"/>
      <c r="H3063" s="466"/>
      <c r="I3063" s="423"/>
    </row>
    <row r="3064" spans="7:9">
      <c r="G3064" s="465"/>
      <c r="H3064" s="466"/>
      <c r="I3064" s="423"/>
    </row>
    <row r="3065" spans="7:9">
      <c r="G3065" s="465"/>
      <c r="H3065" s="466"/>
      <c r="I3065" s="423"/>
    </row>
    <row r="3066" spans="7:9">
      <c r="G3066" s="465"/>
      <c r="H3066" s="466"/>
      <c r="I3066" s="423"/>
    </row>
    <row r="3067" spans="7:9">
      <c r="G3067" s="465"/>
      <c r="H3067" s="466"/>
      <c r="I3067" s="423"/>
    </row>
    <row r="3068" spans="7:9">
      <c r="G3068" s="465"/>
      <c r="H3068" s="466"/>
      <c r="I3068" s="423"/>
    </row>
    <row r="3069" spans="7:9">
      <c r="G3069" s="465"/>
      <c r="H3069" s="466"/>
      <c r="I3069" s="423"/>
    </row>
    <row r="3070" spans="7:9">
      <c r="G3070" s="465"/>
      <c r="H3070" s="466"/>
      <c r="I3070" s="423"/>
    </row>
    <row r="3071" spans="7:9">
      <c r="G3071" s="465"/>
      <c r="H3071" s="466"/>
      <c r="I3071" s="423"/>
    </row>
    <row r="3072" spans="7:9">
      <c r="G3072" s="465"/>
      <c r="H3072" s="466"/>
      <c r="I3072" s="423"/>
    </row>
    <row r="3073" spans="7:9">
      <c r="G3073" s="465"/>
      <c r="H3073" s="466"/>
      <c r="I3073" s="423"/>
    </row>
    <row r="3074" spans="7:9">
      <c r="G3074" s="465"/>
      <c r="H3074" s="466"/>
      <c r="I3074" s="423"/>
    </row>
    <row r="3075" spans="7:9">
      <c r="G3075" s="465"/>
      <c r="H3075" s="466"/>
      <c r="I3075" s="423"/>
    </row>
    <row r="3076" spans="7:9">
      <c r="G3076" s="465"/>
      <c r="H3076" s="466"/>
      <c r="I3076" s="423"/>
    </row>
    <row r="3077" spans="7:9">
      <c r="G3077" s="465"/>
      <c r="H3077" s="466"/>
      <c r="I3077" s="423"/>
    </row>
    <row r="3078" spans="7:9">
      <c r="G3078" s="465"/>
      <c r="H3078" s="466"/>
      <c r="I3078" s="423"/>
    </row>
    <row r="3079" spans="7:9">
      <c r="G3079" s="465"/>
      <c r="H3079" s="466"/>
      <c r="I3079" s="423"/>
    </row>
    <row r="3080" spans="7:9">
      <c r="G3080" s="465"/>
      <c r="H3080" s="466"/>
      <c r="I3080" s="423"/>
    </row>
    <row r="3081" spans="7:9">
      <c r="G3081" s="465"/>
      <c r="H3081" s="466"/>
      <c r="I3081" s="423"/>
    </row>
    <row r="3082" spans="7:9">
      <c r="G3082" s="465"/>
      <c r="H3082" s="466"/>
      <c r="I3082" s="423"/>
    </row>
    <row r="3083" spans="7:9">
      <c r="G3083" s="465"/>
      <c r="H3083" s="466"/>
      <c r="I3083" s="423"/>
    </row>
    <row r="3084" spans="7:9">
      <c r="G3084" s="465"/>
      <c r="H3084" s="466"/>
      <c r="I3084" s="423"/>
    </row>
    <row r="3085" spans="7:9">
      <c r="G3085" s="465"/>
      <c r="H3085" s="466"/>
      <c r="I3085" s="423"/>
    </row>
    <row r="3086" spans="7:9">
      <c r="G3086" s="465"/>
      <c r="H3086" s="466"/>
      <c r="I3086" s="423"/>
    </row>
    <row r="3087" spans="7:9">
      <c r="G3087" s="465"/>
      <c r="H3087" s="466"/>
      <c r="I3087" s="423"/>
    </row>
    <row r="3088" spans="7:9">
      <c r="G3088" s="465"/>
      <c r="H3088" s="466"/>
      <c r="I3088" s="423"/>
    </row>
    <row r="3089" spans="7:9">
      <c r="G3089" s="465"/>
      <c r="H3089" s="466"/>
      <c r="I3089" s="423"/>
    </row>
    <row r="3090" spans="7:9">
      <c r="G3090" s="465"/>
      <c r="H3090" s="466"/>
      <c r="I3090" s="423"/>
    </row>
    <row r="3091" spans="7:9">
      <c r="G3091" s="465"/>
      <c r="H3091" s="466"/>
      <c r="I3091" s="423"/>
    </row>
    <row r="3092" spans="7:9">
      <c r="G3092" s="465"/>
      <c r="H3092" s="466"/>
      <c r="I3092" s="423"/>
    </row>
    <row r="3093" spans="7:9">
      <c r="G3093" s="465"/>
      <c r="H3093" s="466"/>
      <c r="I3093" s="423"/>
    </row>
    <row r="3094" spans="7:9">
      <c r="G3094" s="465"/>
      <c r="H3094" s="466"/>
      <c r="I3094" s="423"/>
    </row>
    <row r="3095" spans="7:9">
      <c r="G3095" s="465"/>
      <c r="H3095" s="466"/>
      <c r="I3095" s="423"/>
    </row>
    <row r="3096" spans="7:9">
      <c r="G3096" s="465"/>
      <c r="H3096" s="466"/>
      <c r="I3096" s="423"/>
    </row>
    <row r="3097" spans="7:9">
      <c r="G3097" s="465"/>
      <c r="H3097" s="466"/>
      <c r="I3097" s="423"/>
    </row>
    <row r="3098" spans="7:9">
      <c r="G3098" s="465"/>
      <c r="H3098" s="466"/>
      <c r="I3098" s="423"/>
    </row>
    <row r="3099" spans="7:9">
      <c r="G3099" s="465"/>
      <c r="H3099" s="466"/>
      <c r="I3099" s="423"/>
    </row>
    <row r="3100" spans="7:9">
      <c r="G3100" s="465"/>
      <c r="H3100" s="466"/>
      <c r="I3100" s="423"/>
    </row>
    <row r="3101" spans="7:9">
      <c r="G3101" s="465"/>
      <c r="H3101" s="466"/>
      <c r="I3101" s="423"/>
    </row>
    <row r="3102" spans="7:9">
      <c r="G3102" s="465"/>
      <c r="H3102" s="466"/>
      <c r="I3102" s="423"/>
    </row>
    <row r="3103" spans="7:9">
      <c r="G3103" s="465"/>
      <c r="H3103" s="466"/>
      <c r="I3103" s="423"/>
    </row>
    <row r="3104" spans="7:9">
      <c r="G3104" s="465"/>
      <c r="H3104" s="466"/>
      <c r="I3104" s="423"/>
    </row>
    <row r="3105" spans="7:9">
      <c r="G3105" s="465"/>
      <c r="H3105" s="466"/>
      <c r="I3105" s="423"/>
    </row>
    <row r="3106" spans="7:9">
      <c r="G3106" s="465"/>
      <c r="H3106" s="466"/>
      <c r="I3106" s="423"/>
    </row>
    <row r="3107" spans="7:9">
      <c r="G3107" s="465"/>
      <c r="H3107" s="466"/>
      <c r="I3107" s="423"/>
    </row>
    <row r="3108" spans="7:9">
      <c r="G3108" s="465"/>
      <c r="H3108" s="466"/>
      <c r="I3108" s="423"/>
    </row>
    <row r="3109" spans="7:9">
      <c r="G3109" s="465"/>
      <c r="H3109" s="466"/>
      <c r="I3109" s="423"/>
    </row>
    <row r="3110" spans="7:9">
      <c r="G3110" s="465"/>
      <c r="H3110" s="466"/>
      <c r="I3110" s="423"/>
    </row>
    <row r="3111" spans="7:9">
      <c r="G3111" s="465"/>
      <c r="H3111" s="466"/>
      <c r="I3111" s="423"/>
    </row>
    <row r="3112" spans="7:9">
      <c r="G3112" s="465"/>
      <c r="H3112" s="466"/>
      <c r="I3112" s="423"/>
    </row>
    <row r="3113" spans="7:9">
      <c r="G3113" s="465"/>
      <c r="H3113" s="466"/>
      <c r="I3113" s="423"/>
    </row>
    <row r="3114" spans="7:9">
      <c r="G3114" s="465"/>
      <c r="H3114" s="466"/>
      <c r="I3114" s="423"/>
    </row>
    <row r="3115" spans="7:9">
      <c r="G3115" s="465"/>
      <c r="H3115" s="466"/>
      <c r="I3115" s="423"/>
    </row>
    <row r="3116" spans="7:9">
      <c r="G3116" s="465"/>
      <c r="H3116" s="466"/>
      <c r="I3116" s="423"/>
    </row>
    <row r="3117" spans="7:9">
      <c r="G3117" s="465"/>
      <c r="H3117" s="466"/>
      <c r="I3117" s="423"/>
    </row>
    <row r="3118" spans="7:9">
      <c r="G3118" s="465"/>
      <c r="H3118" s="466"/>
      <c r="I3118" s="423"/>
    </row>
    <row r="3119" spans="7:9">
      <c r="G3119" s="465"/>
      <c r="H3119" s="466"/>
      <c r="I3119" s="423"/>
    </row>
    <row r="3120" spans="7:9">
      <c r="G3120" s="465"/>
      <c r="H3120" s="466"/>
      <c r="I3120" s="423"/>
    </row>
    <row r="3121" spans="7:9">
      <c r="G3121" s="465"/>
      <c r="H3121" s="466"/>
      <c r="I3121" s="423"/>
    </row>
    <row r="3122" spans="7:9">
      <c r="G3122" s="465"/>
      <c r="H3122" s="466"/>
      <c r="I3122" s="423"/>
    </row>
    <row r="3123" spans="7:9">
      <c r="G3123" s="465"/>
      <c r="H3123" s="466"/>
      <c r="I3123" s="423"/>
    </row>
    <row r="3124" spans="7:9">
      <c r="G3124" s="465"/>
      <c r="H3124" s="466"/>
      <c r="I3124" s="423"/>
    </row>
    <row r="3125" spans="7:9">
      <c r="G3125" s="465"/>
      <c r="H3125" s="466"/>
      <c r="I3125" s="423"/>
    </row>
    <row r="3126" spans="7:9">
      <c r="G3126" s="465"/>
      <c r="H3126" s="466"/>
      <c r="I3126" s="423"/>
    </row>
    <row r="3127" spans="7:9">
      <c r="G3127" s="465"/>
      <c r="H3127" s="466"/>
      <c r="I3127" s="423"/>
    </row>
    <row r="3128" spans="7:9">
      <c r="G3128" s="465"/>
      <c r="H3128" s="466"/>
      <c r="I3128" s="423"/>
    </row>
    <row r="3129" spans="7:9">
      <c r="G3129" s="465"/>
      <c r="H3129" s="466"/>
      <c r="I3129" s="423"/>
    </row>
    <row r="3130" spans="7:9">
      <c r="G3130" s="465"/>
      <c r="H3130" s="466"/>
      <c r="I3130" s="423"/>
    </row>
    <row r="3131" spans="7:9">
      <c r="G3131" s="465"/>
      <c r="H3131" s="466"/>
      <c r="I3131" s="423"/>
    </row>
    <row r="3132" spans="7:9">
      <c r="G3132" s="465"/>
      <c r="H3132" s="466"/>
      <c r="I3132" s="423"/>
    </row>
    <row r="3133" spans="7:9">
      <c r="G3133" s="465"/>
      <c r="H3133" s="466"/>
      <c r="I3133" s="423"/>
    </row>
    <row r="3134" spans="7:9">
      <c r="G3134" s="465"/>
      <c r="H3134" s="466"/>
      <c r="I3134" s="423"/>
    </row>
    <row r="3135" spans="7:9">
      <c r="G3135" s="465"/>
      <c r="H3135" s="466"/>
      <c r="I3135" s="423"/>
    </row>
    <row r="3136" spans="7:9">
      <c r="G3136" s="465"/>
      <c r="H3136" s="466"/>
      <c r="I3136" s="423"/>
    </row>
    <row r="3137" spans="7:9">
      <c r="G3137" s="465"/>
      <c r="H3137" s="466"/>
      <c r="I3137" s="423"/>
    </row>
    <row r="3138" spans="7:9">
      <c r="G3138" s="465"/>
      <c r="H3138" s="466"/>
      <c r="I3138" s="423"/>
    </row>
    <row r="3139" spans="7:9">
      <c r="G3139" s="465"/>
      <c r="H3139" s="466"/>
      <c r="I3139" s="423"/>
    </row>
    <row r="3140" spans="7:9">
      <c r="G3140" s="465"/>
      <c r="H3140" s="466"/>
      <c r="I3140" s="423"/>
    </row>
    <row r="3141" spans="7:9">
      <c r="G3141" s="465"/>
      <c r="H3141" s="466"/>
      <c r="I3141" s="423"/>
    </row>
    <row r="3142" spans="7:9">
      <c r="G3142" s="465"/>
      <c r="H3142" s="466"/>
      <c r="I3142" s="423"/>
    </row>
    <row r="3143" spans="7:9">
      <c r="G3143" s="465"/>
      <c r="H3143" s="466"/>
      <c r="I3143" s="423"/>
    </row>
    <row r="3144" spans="7:9">
      <c r="G3144" s="465"/>
      <c r="H3144" s="466"/>
      <c r="I3144" s="423"/>
    </row>
    <row r="3145" spans="7:9">
      <c r="G3145" s="465"/>
      <c r="H3145" s="466"/>
      <c r="I3145" s="423"/>
    </row>
    <row r="3146" spans="7:9">
      <c r="G3146" s="465"/>
      <c r="H3146" s="466"/>
      <c r="I3146" s="423"/>
    </row>
    <row r="3147" spans="7:9">
      <c r="G3147" s="465"/>
      <c r="H3147" s="466"/>
      <c r="I3147" s="423"/>
    </row>
    <row r="3148" spans="7:9">
      <c r="G3148" s="465"/>
      <c r="H3148" s="466"/>
      <c r="I3148" s="423"/>
    </row>
    <row r="3149" spans="7:9">
      <c r="G3149" s="465"/>
      <c r="H3149" s="466"/>
      <c r="I3149" s="423"/>
    </row>
    <row r="3150" spans="7:9">
      <c r="G3150" s="465"/>
      <c r="H3150" s="466"/>
      <c r="I3150" s="423"/>
    </row>
    <row r="3151" spans="7:9">
      <c r="G3151" s="465"/>
      <c r="H3151" s="466"/>
      <c r="I3151" s="423"/>
    </row>
    <row r="3152" spans="7:9">
      <c r="G3152" s="465"/>
      <c r="H3152" s="466"/>
      <c r="I3152" s="423"/>
    </row>
    <row r="3153" spans="7:9">
      <c r="G3153" s="465"/>
      <c r="H3153" s="466"/>
      <c r="I3153" s="423"/>
    </row>
    <row r="3154" spans="7:9">
      <c r="G3154" s="465"/>
      <c r="H3154" s="466"/>
      <c r="I3154" s="423"/>
    </row>
    <row r="3155" spans="7:9">
      <c r="G3155" s="465"/>
      <c r="H3155" s="466"/>
      <c r="I3155" s="423"/>
    </row>
    <row r="3156" spans="7:9">
      <c r="G3156" s="465"/>
      <c r="H3156" s="466"/>
      <c r="I3156" s="423"/>
    </row>
    <row r="3157" spans="7:9">
      <c r="G3157" s="465"/>
      <c r="H3157" s="466"/>
      <c r="I3157" s="423"/>
    </row>
    <row r="3158" spans="7:9">
      <c r="G3158" s="465"/>
      <c r="H3158" s="466"/>
      <c r="I3158" s="423"/>
    </row>
    <row r="3159" spans="7:9">
      <c r="G3159" s="465"/>
      <c r="H3159" s="466"/>
      <c r="I3159" s="423"/>
    </row>
    <row r="3160" spans="7:9">
      <c r="G3160" s="465"/>
      <c r="H3160" s="466"/>
      <c r="I3160" s="423"/>
    </row>
    <row r="3161" spans="7:9">
      <c r="G3161" s="465"/>
      <c r="H3161" s="466"/>
      <c r="I3161" s="423"/>
    </row>
    <row r="3162" spans="7:9">
      <c r="G3162" s="465"/>
      <c r="H3162" s="466"/>
      <c r="I3162" s="423"/>
    </row>
    <row r="3163" spans="7:9">
      <c r="G3163" s="465"/>
      <c r="H3163" s="466"/>
      <c r="I3163" s="423"/>
    </row>
    <row r="3164" spans="7:9">
      <c r="G3164" s="465"/>
      <c r="H3164" s="466"/>
      <c r="I3164" s="423"/>
    </row>
    <row r="3165" spans="7:9">
      <c r="G3165" s="465"/>
      <c r="H3165" s="466"/>
      <c r="I3165" s="423"/>
    </row>
    <row r="3166" spans="7:9">
      <c r="G3166" s="465"/>
      <c r="H3166" s="466"/>
      <c r="I3166" s="423"/>
    </row>
    <row r="3167" spans="7:9">
      <c r="G3167" s="465"/>
      <c r="H3167" s="466"/>
      <c r="I3167" s="423"/>
    </row>
    <row r="3168" spans="7:9">
      <c r="G3168" s="465"/>
      <c r="H3168" s="466"/>
      <c r="I3168" s="423"/>
    </row>
    <row r="3169" spans="7:9">
      <c r="G3169" s="465"/>
      <c r="H3169" s="466"/>
      <c r="I3169" s="423"/>
    </row>
    <row r="3170" spans="7:9">
      <c r="G3170" s="465"/>
      <c r="H3170" s="466"/>
      <c r="I3170" s="423"/>
    </row>
    <row r="3171" spans="7:9">
      <c r="G3171" s="465"/>
      <c r="H3171" s="466"/>
      <c r="I3171" s="423"/>
    </row>
    <row r="3172" spans="7:9">
      <c r="G3172" s="465"/>
      <c r="H3172" s="466"/>
      <c r="I3172" s="423"/>
    </row>
    <row r="3173" spans="7:9">
      <c r="G3173" s="465"/>
      <c r="H3173" s="466"/>
      <c r="I3173" s="423"/>
    </row>
    <row r="3174" spans="7:9">
      <c r="G3174" s="465"/>
      <c r="H3174" s="466"/>
      <c r="I3174" s="423"/>
    </row>
    <row r="3175" spans="7:9">
      <c r="G3175" s="465"/>
      <c r="H3175" s="466"/>
      <c r="I3175" s="423"/>
    </row>
    <row r="3176" spans="7:9">
      <c r="G3176" s="465"/>
      <c r="H3176" s="466"/>
      <c r="I3176" s="423"/>
    </row>
    <row r="3177" spans="7:9">
      <c r="G3177" s="465"/>
      <c r="H3177" s="466"/>
      <c r="I3177" s="423"/>
    </row>
    <row r="3178" spans="7:9">
      <c r="G3178" s="465"/>
      <c r="H3178" s="466"/>
      <c r="I3178" s="423"/>
    </row>
    <row r="3179" spans="7:9">
      <c r="G3179" s="465"/>
      <c r="H3179" s="466"/>
      <c r="I3179" s="423"/>
    </row>
    <row r="3180" spans="7:9">
      <c r="G3180" s="465"/>
      <c r="H3180" s="466"/>
      <c r="I3180" s="423"/>
    </row>
    <row r="3181" spans="7:9">
      <c r="G3181" s="465"/>
      <c r="H3181" s="466"/>
      <c r="I3181" s="423"/>
    </row>
    <row r="3182" spans="7:9">
      <c r="G3182" s="465"/>
      <c r="H3182" s="466"/>
      <c r="I3182" s="423"/>
    </row>
    <row r="3183" spans="7:9">
      <c r="G3183" s="465"/>
      <c r="H3183" s="466"/>
      <c r="I3183" s="423"/>
    </row>
    <row r="3184" spans="7:9">
      <c r="G3184" s="465"/>
      <c r="H3184" s="466"/>
      <c r="I3184" s="423"/>
    </row>
    <row r="3185" spans="7:9">
      <c r="G3185" s="465"/>
      <c r="H3185" s="466"/>
      <c r="I3185" s="423"/>
    </row>
    <row r="3186" spans="7:9">
      <c r="G3186" s="465"/>
      <c r="H3186" s="466"/>
      <c r="I3186" s="423"/>
    </row>
    <row r="3187" spans="7:9">
      <c r="G3187" s="465"/>
      <c r="H3187" s="466"/>
      <c r="I3187" s="423"/>
    </row>
    <row r="3188" spans="7:9">
      <c r="G3188" s="465"/>
      <c r="H3188" s="466"/>
      <c r="I3188" s="423"/>
    </row>
    <row r="3189" spans="7:9">
      <c r="G3189" s="465"/>
      <c r="H3189" s="466"/>
      <c r="I3189" s="423"/>
    </row>
    <row r="3190" spans="7:9">
      <c r="G3190" s="465"/>
      <c r="H3190" s="466"/>
      <c r="I3190" s="423"/>
    </row>
    <row r="3191" spans="7:9">
      <c r="G3191" s="465"/>
      <c r="H3191" s="466"/>
      <c r="I3191" s="423"/>
    </row>
    <row r="3192" spans="7:9">
      <c r="G3192" s="465"/>
      <c r="H3192" s="466"/>
      <c r="I3192" s="423"/>
    </row>
    <row r="3193" spans="7:9">
      <c r="G3193" s="465"/>
      <c r="H3193" s="466"/>
      <c r="I3193" s="423"/>
    </row>
    <row r="3194" spans="7:9">
      <c r="G3194" s="465"/>
      <c r="H3194" s="466"/>
      <c r="I3194" s="423"/>
    </row>
    <row r="3195" spans="7:9">
      <c r="G3195" s="465"/>
      <c r="H3195" s="466"/>
      <c r="I3195" s="423"/>
    </row>
    <row r="3196" spans="7:9">
      <c r="G3196" s="465"/>
      <c r="H3196" s="466"/>
      <c r="I3196" s="423"/>
    </row>
    <row r="3197" spans="7:9">
      <c r="G3197" s="465"/>
      <c r="H3197" s="466"/>
      <c r="I3197" s="423"/>
    </row>
    <row r="3198" spans="7:9">
      <c r="G3198" s="465"/>
      <c r="H3198" s="466"/>
      <c r="I3198" s="423"/>
    </row>
    <row r="3199" spans="7:9">
      <c r="G3199" s="465"/>
      <c r="H3199" s="466"/>
      <c r="I3199" s="423"/>
    </row>
    <row r="3200" spans="7:9">
      <c r="G3200" s="465"/>
      <c r="H3200" s="466"/>
      <c r="I3200" s="423"/>
    </row>
    <row r="3201" spans="7:9">
      <c r="G3201" s="465"/>
      <c r="H3201" s="466"/>
      <c r="I3201" s="423"/>
    </row>
    <row r="3202" spans="7:9">
      <c r="G3202" s="465"/>
      <c r="H3202" s="466"/>
      <c r="I3202" s="423"/>
    </row>
    <row r="3203" spans="7:9">
      <c r="G3203" s="465"/>
      <c r="H3203" s="466"/>
      <c r="I3203" s="423"/>
    </row>
    <row r="3204" spans="7:9">
      <c r="G3204" s="465"/>
      <c r="H3204" s="466"/>
      <c r="I3204" s="423"/>
    </row>
    <row r="3205" spans="7:9">
      <c r="G3205" s="465"/>
      <c r="H3205" s="466"/>
      <c r="I3205" s="423"/>
    </row>
    <row r="3206" spans="7:9">
      <c r="G3206" s="465"/>
      <c r="H3206" s="466"/>
      <c r="I3206" s="423"/>
    </row>
    <row r="3207" spans="7:9">
      <c r="G3207" s="465"/>
      <c r="H3207" s="466"/>
      <c r="I3207" s="423"/>
    </row>
    <row r="3208" spans="7:9">
      <c r="G3208" s="465"/>
      <c r="H3208" s="466"/>
      <c r="I3208" s="423"/>
    </row>
    <row r="3209" spans="7:9">
      <c r="G3209" s="465"/>
      <c r="H3209" s="466"/>
      <c r="I3209" s="423"/>
    </row>
    <row r="3210" spans="7:9">
      <c r="G3210" s="465"/>
      <c r="H3210" s="466"/>
      <c r="I3210" s="423"/>
    </row>
    <row r="3211" spans="7:9">
      <c r="G3211" s="465"/>
      <c r="H3211" s="466"/>
      <c r="I3211" s="423"/>
    </row>
    <row r="3212" spans="7:9">
      <c r="G3212" s="465"/>
      <c r="H3212" s="466"/>
      <c r="I3212" s="423"/>
    </row>
    <row r="3213" spans="7:9">
      <c r="G3213" s="465"/>
      <c r="H3213" s="466"/>
      <c r="I3213" s="423"/>
    </row>
    <row r="3214" spans="7:9">
      <c r="G3214" s="465"/>
      <c r="H3214" s="466"/>
      <c r="I3214" s="423"/>
    </row>
    <row r="3215" spans="7:9">
      <c r="G3215" s="465"/>
      <c r="H3215" s="466"/>
      <c r="I3215" s="423"/>
    </row>
    <row r="3216" spans="7:9">
      <c r="G3216" s="465"/>
      <c r="H3216" s="466"/>
      <c r="I3216" s="423"/>
    </row>
    <row r="3217" spans="7:9">
      <c r="G3217" s="465"/>
      <c r="H3217" s="466"/>
      <c r="I3217" s="423"/>
    </row>
    <row r="3218" spans="7:9">
      <c r="G3218" s="465"/>
      <c r="H3218" s="466"/>
      <c r="I3218" s="423"/>
    </row>
    <row r="3219" spans="7:9">
      <c r="G3219" s="465"/>
      <c r="H3219" s="466"/>
      <c r="I3219" s="423"/>
    </row>
    <row r="3220" spans="7:9">
      <c r="G3220" s="465"/>
      <c r="H3220" s="466"/>
      <c r="I3220" s="423"/>
    </row>
    <row r="3221" spans="7:9">
      <c r="G3221" s="465"/>
      <c r="H3221" s="466"/>
      <c r="I3221" s="423"/>
    </row>
    <row r="3222" spans="7:9">
      <c r="G3222" s="465"/>
      <c r="H3222" s="466"/>
      <c r="I3222" s="423"/>
    </row>
    <row r="3223" spans="7:9">
      <c r="G3223" s="465"/>
      <c r="H3223" s="466"/>
      <c r="I3223" s="423"/>
    </row>
    <row r="3224" spans="7:9">
      <c r="G3224" s="465"/>
      <c r="H3224" s="466"/>
      <c r="I3224" s="423"/>
    </row>
    <row r="3225" spans="7:9">
      <c r="G3225" s="465"/>
      <c r="H3225" s="466"/>
      <c r="I3225" s="423"/>
    </row>
    <row r="3226" spans="7:9">
      <c r="G3226" s="465"/>
      <c r="H3226" s="466"/>
      <c r="I3226" s="423"/>
    </row>
    <row r="3227" spans="7:9">
      <c r="G3227" s="465"/>
      <c r="H3227" s="466"/>
      <c r="I3227" s="423"/>
    </row>
    <row r="3228" spans="7:9">
      <c r="G3228" s="465"/>
      <c r="H3228" s="466"/>
      <c r="I3228" s="423"/>
    </row>
    <row r="3229" spans="7:9">
      <c r="G3229" s="465"/>
      <c r="H3229" s="466"/>
      <c r="I3229" s="423"/>
    </row>
    <row r="3230" spans="7:9">
      <c r="G3230" s="465"/>
      <c r="H3230" s="466"/>
      <c r="I3230" s="423"/>
    </row>
    <row r="3231" spans="7:9">
      <c r="G3231" s="465"/>
      <c r="H3231" s="466"/>
      <c r="I3231" s="423"/>
    </row>
    <row r="3232" spans="7:9">
      <c r="G3232" s="465"/>
      <c r="H3232" s="466"/>
      <c r="I3232" s="423"/>
    </row>
    <row r="3233" spans="7:9">
      <c r="G3233" s="465"/>
      <c r="H3233" s="466"/>
      <c r="I3233" s="423"/>
    </row>
    <row r="3234" spans="7:9">
      <c r="G3234" s="465"/>
      <c r="H3234" s="466"/>
      <c r="I3234" s="423"/>
    </row>
    <row r="3235" spans="7:9">
      <c r="G3235" s="465"/>
      <c r="H3235" s="466"/>
      <c r="I3235" s="423"/>
    </row>
    <row r="3236" spans="7:9">
      <c r="G3236" s="465"/>
      <c r="H3236" s="466"/>
      <c r="I3236" s="423"/>
    </row>
    <row r="3237" spans="7:9">
      <c r="G3237" s="465"/>
      <c r="H3237" s="466"/>
      <c r="I3237" s="423"/>
    </row>
    <row r="3238" spans="7:9">
      <c r="G3238" s="465"/>
      <c r="H3238" s="466"/>
      <c r="I3238" s="423"/>
    </row>
    <row r="3239" spans="7:9">
      <c r="G3239" s="465"/>
      <c r="H3239" s="466"/>
      <c r="I3239" s="423"/>
    </row>
    <row r="3240" spans="7:9">
      <c r="G3240" s="465"/>
      <c r="H3240" s="466"/>
      <c r="I3240" s="423"/>
    </row>
    <row r="3241" spans="7:9">
      <c r="G3241" s="465"/>
      <c r="H3241" s="466"/>
      <c r="I3241" s="423"/>
    </row>
    <row r="3242" spans="7:9">
      <c r="G3242" s="465"/>
      <c r="H3242" s="466"/>
      <c r="I3242" s="423"/>
    </row>
    <row r="3243" spans="7:9">
      <c r="G3243" s="465"/>
      <c r="H3243" s="466"/>
      <c r="I3243" s="423"/>
    </row>
    <row r="3244" spans="7:9">
      <c r="G3244" s="465"/>
      <c r="H3244" s="466"/>
      <c r="I3244" s="423"/>
    </row>
    <row r="3245" spans="7:9">
      <c r="G3245" s="465"/>
      <c r="H3245" s="466"/>
      <c r="I3245" s="423"/>
    </row>
    <row r="3246" spans="7:9">
      <c r="G3246" s="465"/>
      <c r="H3246" s="466"/>
      <c r="I3246" s="423"/>
    </row>
    <row r="3247" spans="7:9">
      <c r="G3247" s="465"/>
      <c r="H3247" s="466"/>
      <c r="I3247" s="423"/>
    </row>
    <row r="3248" spans="7:9">
      <c r="G3248" s="465"/>
      <c r="H3248" s="466"/>
      <c r="I3248" s="423"/>
    </row>
    <row r="3249" spans="7:9">
      <c r="G3249" s="465"/>
      <c r="H3249" s="466"/>
      <c r="I3249" s="423"/>
    </row>
    <row r="3250" spans="7:9">
      <c r="G3250" s="465"/>
      <c r="H3250" s="466"/>
      <c r="I3250" s="423"/>
    </row>
    <row r="3251" spans="7:9">
      <c r="G3251" s="465"/>
      <c r="H3251" s="466"/>
      <c r="I3251" s="423"/>
    </row>
    <row r="3252" spans="7:9">
      <c r="G3252" s="465"/>
      <c r="H3252" s="466"/>
      <c r="I3252" s="423"/>
    </row>
    <row r="3253" spans="7:9">
      <c r="G3253" s="465"/>
      <c r="H3253" s="466"/>
      <c r="I3253" s="423"/>
    </row>
    <row r="3254" spans="7:9">
      <c r="G3254" s="465"/>
      <c r="H3254" s="466"/>
      <c r="I3254" s="423"/>
    </row>
    <row r="3255" spans="7:9">
      <c r="G3255" s="465"/>
      <c r="H3255" s="466"/>
      <c r="I3255" s="423"/>
    </row>
    <row r="3256" spans="7:9">
      <c r="G3256" s="465"/>
      <c r="H3256" s="466"/>
      <c r="I3256" s="423"/>
    </row>
    <row r="3257" spans="7:9">
      <c r="G3257" s="465"/>
      <c r="H3257" s="466"/>
      <c r="I3257" s="423"/>
    </row>
    <row r="3258" spans="7:9">
      <c r="G3258" s="465"/>
      <c r="H3258" s="466"/>
      <c r="I3258" s="423"/>
    </row>
    <row r="3259" spans="7:9">
      <c r="G3259" s="465"/>
      <c r="H3259" s="466"/>
      <c r="I3259" s="423"/>
    </row>
    <row r="3260" spans="7:9">
      <c r="G3260" s="465"/>
      <c r="H3260" s="466"/>
      <c r="I3260" s="423"/>
    </row>
    <row r="3261" spans="7:9">
      <c r="G3261" s="465"/>
      <c r="H3261" s="466"/>
      <c r="I3261" s="423"/>
    </row>
    <row r="3262" spans="7:9">
      <c r="G3262" s="465"/>
      <c r="H3262" s="466"/>
      <c r="I3262" s="423"/>
    </row>
    <row r="3263" spans="7:9">
      <c r="G3263" s="465"/>
      <c r="H3263" s="466"/>
      <c r="I3263" s="423"/>
    </row>
    <row r="3264" spans="7:9">
      <c r="G3264" s="465"/>
      <c r="H3264" s="466"/>
      <c r="I3264" s="423"/>
    </row>
    <row r="3265" spans="7:9">
      <c r="G3265" s="465"/>
      <c r="H3265" s="466"/>
      <c r="I3265" s="423"/>
    </row>
    <row r="3266" spans="7:9">
      <c r="G3266" s="465"/>
      <c r="H3266" s="466"/>
      <c r="I3266" s="423"/>
    </row>
    <row r="3267" spans="7:9">
      <c r="G3267" s="465"/>
      <c r="H3267" s="466"/>
      <c r="I3267" s="423"/>
    </row>
    <row r="3268" spans="7:9">
      <c r="G3268" s="465"/>
      <c r="H3268" s="466"/>
      <c r="I3268" s="423"/>
    </row>
    <row r="3269" spans="7:9">
      <c r="G3269" s="465"/>
      <c r="H3269" s="466"/>
      <c r="I3269" s="423"/>
    </row>
    <row r="3270" spans="7:9">
      <c r="G3270" s="465"/>
      <c r="H3270" s="466"/>
      <c r="I3270" s="423"/>
    </row>
    <row r="3271" spans="7:9">
      <c r="G3271" s="465"/>
      <c r="H3271" s="466"/>
      <c r="I3271" s="423"/>
    </row>
    <row r="3272" spans="7:9">
      <c r="G3272" s="465"/>
      <c r="H3272" s="466"/>
      <c r="I3272" s="423"/>
    </row>
    <row r="3273" spans="7:9">
      <c r="G3273" s="465"/>
      <c r="H3273" s="466"/>
      <c r="I3273" s="423"/>
    </row>
    <row r="3274" spans="7:9">
      <c r="G3274" s="465"/>
      <c r="H3274" s="466"/>
      <c r="I3274" s="423"/>
    </row>
    <row r="3275" spans="7:9">
      <c r="G3275" s="465"/>
      <c r="H3275" s="466"/>
      <c r="I3275" s="423"/>
    </row>
    <row r="3276" spans="7:9">
      <c r="G3276" s="465"/>
      <c r="H3276" s="466"/>
      <c r="I3276" s="423"/>
    </row>
    <row r="3277" spans="7:9">
      <c r="G3277" s="465"/>
      <c r="H3277" s="466"/>
      <c r="I3277" s="423"/>
    </row>
    <row r="3278" spans="7:9">
      <c r="G3278" s="465"/>
      <c r="H3278" s="466"/>
      <c r="I3278" s="423"/>
    </row>
    <row r="3279" spans="7:9">
      <c r="G3279" s="465"/>
      <c r="H3279" s="466"/>
      <c r="I3279" s="423"/>
    </row>
    <row r="3280" spans="7:9">
      <c r="G3280" s="465"/>
      <c r="H3280" s="466"/>
      <c r="I3280" s="423"/>
    </row>
    <row r="3281" spans="7:9">
      <c r="G3281" s="465"/>
      <c r="H3281" s="466"/>
      <c r="I3281" s="423"/>
    </row>
    <row r="3282" spans="7:9">
      <c r="G3282" s="465"/>
      <c r="H3282" s="466"/>
      <c r="I3282" s="423"/>
    </row>
    <row r="3283" spans="7:9">
      <c r="G3283" s="465"/>
      <c r="H3283" s="466"/>
      <c r="I3283" s="423"/>
    </row>
    <row r="3284" spans="7:9">
      <c r="G3284" s="465"/>
      <c r="H3284" s="466"/>
      <c r="I3284" s="423"/>
    </row>
    <row r="3285" spans="7:9">
      <c r="G3285" s="465"/>
      <c r="H3285" s="466"/>
      <c r="I3285" s="423"/>
    </row>
    <row r="3286" spans="7:9">
      <c r="G3286" s="465"/>
      <c r="H3286" s="466"/>
      <c r="I3286" s="423"/>
    </row>
    <row r="3287" spans="7:9">
      <c r="G3287" s="465"/>
      <c r="H3287" s="466"/>
      <c r="I3287" s="423"/>
    </row>
    <row r="3288" spans="7:9">
      <c r="G3288" s="465"/>
      <c r="H3288" s="466"/>
      <c r="I3288" s="423"/>
    </row>
    <row r="3289" spans="7:9">
      <c r="G3289" s="465"/>
      <c r="H3289" s="466"/>
      <c r="I3289" s="423"/>
    </row>
    <row r="3290" spans="7:9">
      <c r="G3290" s="465"/>
      <c r="H3290" s="466"/>
      <c r="I3290" s="423"/>
    </row>
    <row r="3291" spans="7:9">
      <c r="G3291" s="465"/>
      <c r="H3291" s="466"/>
      <c r="I3291" s="423"/>
    </row>
    <row r="3292" spans="7:9">
      <c r="G3292" s="465"/>
      <c r="H3292" s="466"/>
      <c r="I3292" s="423"/>
    </row>
    <row r="3293" spans="7:9">
      <c r="G3293" s="465"/>
      <c r="H3293" s="466"/>
      <c r="I3293" s="423"/>
    </row>
    <row r="3294" spans="7:9">
      <c r="G3294" s="465"/>
      <c r="H3294" s="466"/>
      <c r="I3294" s="423"/>
    </row>
    <row r="3295" spans="7:9">
      <c r="G3295" s="465"/>
      <c r="H3295" s="466"/>
      <c r="I3295" s="423"/>
    </row>
    <row r="3296" spans="7:9">
      <c r="G3296" s="465"/>
      <c r="H3296" s="466"/>
      <c r="I3296" s="423"/>
    </row>
    <row r="3297" spans="7:9">
      <c r="G3297" s="465"/>
      <c r="H3297" s="466"/>
      <c r="I3297" s="423"/>
    </row>
    <row r="3298" spans="7:9">
      <c r="G3298" s="465"/>
      <c r="H3298" s="466"/>
      <c r="I3298" s="423"/>
    </row>
    <row r="3299" spans="7:9">
      <c r="G3299" s="465"/>
      <c r="H3299" s="466"/>
      <c r="I3299" s="423"/>
    </row>
    <row r="3300" spans="7:9">
      <c r="G3300" s="465"/>
      <c r="H3300" s="466"/>
      <c r="I3300" s="423"/>
    </row>
    <row r="3301" spans="7:9">
      <c r="G3301" s="465"/>
      <c r="H3301" s="466"/>
      <c r="I3301" s="423"/>
    </row>
    <row r="3302" spans="7:9">
      <c r="G3302" s="465"/>
      <c r="H3302" s="466"/>
      <c r="I3302" s="423"/>
    </row>
    <row r="3303" spans="7:9">
      <c r="G3303" s="465"/>
      <c r="H3303" s="466"/>
      <c r="I3303" s="423"/>
    </row>
    <row r="3304" spans="7:9">
      <c r="G3304" s="465"/>
      <c r="H3304" s="466"/>
      <c r="I3304" s="423"/>
    </row>
    <row r="3305" spans="7:9">
      <c r="G3305" s="465"/>
      <c r="H3305" s="466"/>
      <c r="I3305" s="423"/>
    </row>
    <row r="3306" spans="7:9">
      <c r="G3306" s="465"/>
      <c r="H3306" s="466"/>
      <c r="I3306" s="423"/>
    </row>
    <row r="3307" spans="7:9">
      <c r="G3307" s="465"/>
      <c r="H3307" s="466"/>
      <c r="I3307" s="423"/>
    </row>
    <row r="3308" spans="7:9">
      <c r="G3308" s="465"/>
      <c r="H3308" s="466"/>
      <c r="I3308" s="423"/>
    </row>
    <row r="3309" spans="7:9">
      <c r="G3309" s="465"/>
      <c r="H3309" s="466"/>
      <c r="I3309" s="423"/>
    </row>
    <row r="3310" spans="7:9">
      <c r="G3310" s="465"/>
      <c r="H3310" s="466"/>
      <c r="I3310" s="423"/>
    </row>
    <row r="3311" spans="7:9">
      <c r="G3311" s="465"/>
      <c r="H3311" s="466"/>
      <c r="I3311" s="423"/>
    </row>
    <row r="3312" spans="7:9">
      <c r="G3312" s="465"/>
      <c r="H3312" s="466"/>
      <c r="I3312" s="423"/>
    </row>
    <row r="3313" spans="7:9">
      <c r="G3313" s="465"/>
      <c r="H3313" s="466"/>
      <c r="I3313" s="423"/>
    </row>
    <row r="3314" spans="7:9">
      <c r="G3314" s="465"/>
      <c r="H3314" s="466"/>
      <c r="I3314" s="423"/>
    </row>
    <row r="3315" spans="7:9">
      <c r="G3315" s="465"/>
      <c r="H3315" s="466"/>
      <c r="I3315" s="423"/>
    </row>
    <row r="3316" spans="7:9">
      <c r="G3316" s="465"/>
      <c r="H3316" s="466"/>
      <c r="I3316" s="423"/>
    </row>
    <row r="3317" spans="7:9">
      <c r="G3317" s="465"/>
      <c r="H3317" s="466"/>
      <c r="I3317" s="423"/>
    </row>
    <row r="3318" spans="7:9">
      <c r="G3318" s="465"/>
      <c r="H3318" s="466"/>
      <c r="I3318" s="423"/>
    </row>
    <row r="3319" spans="7:9">
      <c r="G3319" s="465"/>
      <c r="H3319" s="466"/>
      <c r="I3319" s="423"/>
    </row>
    <row r="3320" spans="7:9">
      <c r="G3320" s="465"/>
      <c r="H3320" s="466"/>
      <c r="I3320" s="423"/>
    </row>
    <row r="3321" spans="7:9">
      <c r="G3321" s="465"/>
      <c r="H3321" s="466"/>
      <c r="I3321" s="423"/>
    </row>
    <row r="3322" spans="7:9">
      <c r="G3322" s="465"/>
      <c r="H3322" s="466"/>
      <c r="I3322" s="423"/>
    </row>
    <row r="3323" spans="7:9">
      <c r="G3323" s="465"/>
      <c r="H3323" s="466"/>
      <c r="I3323" s="423"/>
    </row>
    <row r="3324" spans="7:9">
      <c r="G3324" s="465"/>
      <c r="H3324" s="466"/>
      <c r="I3324" s="423"/>
    </row>
    <row r="3325" spans="7:9">
      <c r="G3325" s="465"/>
      <c r="H3325" s="466"/>
      <c r="I3325" s="423"/>
    </row>
    <row r="3326" spans="7:9">
      <c r="G3326" s="465"/>
      <c r="H3326" s="466"/>
      <c r="I3326" s="423"/>
    </row>
    <row r="3327" spans="7:9">
      <c r="G3327" s="465"/>
      <c r="H3327" s="466"/>
      <c r="I3327" s="423"/>
    </row>
    <row r="3328" spans="7:9">
      <c r="G3328" s="465"/>
      <c r="H3328" s="466"/>
      <c r="I3328" s="423"/>
    </row>
    <row r="3329" spans="7:9">
      <c r="G3329" s="465"/>
      <c r="H3329" s="466"/>
      <c r="I3329" s="423"/>
    </row>
    <row r="3330" spans="7:9">
      <c r="G3330" s="465"/>
      <c r="H3330" s="466"/>
      <c r="I3330" s="423"/>
    </row>
    <row r="3331" spans="7:9">
      <c r="G3331" s="465"/>
      <c r="H3331" s="466"/>
      <c r="I3331" s="423"/>
    </row>
    <row r="3332" spans="7:9">
      <c r="G3332" s="465"/>
      <c r="H3332" s="466"/>
      <c r="I3332" s="423"/>
    </row>
    <row r="3333" spans="7:9">
      <c r="G3333" s="465"/>
      <c r="H3333" s="466"/>
      <c r="I3333" s="423"/>
    </row>
    <row r="3334" spans="7:9">
      <c r="G3334" s="465"/>
      <c r="H3334" s="466"/>
      <c r="I3334" s="423"/>
    </row>
    <row r="3335" spans="7:9">
      <c r="G3335" s="465"/>
      <c r="H3335" s="466"/>
      <c r="I3335" s="423"/>
    </row>
    <row r="3336" spans="7:9">
      <c r="G3336" s="465"/>
      <c r="H3336" s="466"/>
      <c r="I3336" s="423"/>
    </row>
    <row r="3337" spans="7:9">
      <c r="G3337" s="465"/>
      <c r="H3337" s="466"/>
      <c r="I3337" s="423"/>
    </row>
    <row r="3338" spans="7:9">
      <c r="G3338" s="465"/>
      <c r="H3338" s="466"/>
      <c r="I3338" s="423"/>
    </row>
    <row r="3339" spans="7:9">
      <c r="G3339" s="465"/>
      <c r="H3339" s="466"/>
      <c r="I3339" s="423"/>
    </row>
    <row r="3340" spans="7:9">
      <c r="G3340" s="465"/>
      <c r="H3340" s="466"/>
      <c r="I3340" s="423"/>
    </row>
    <row r="3341" spans="7:9">
      <c r="G3341" s="465"/>
      <c r="H3341" s="466"/>
      <c r="I3341" s="423"/>
    </row>
    <row r="3342" spans="7:9">
      <c r="G3342" s="465"/>
      <c r="H3342" s="466"/>
      <c r="I3342" s="423"/>
    </row>
    <row r="3343" spans="7:9">
      <c r="G3343" s="465"/>
      <c r="H3343" s="466"/>
      <c r="I3343" s="423"/>
    </row>
    <row r="3344" spans="7:9">
      <c r="G3344" s="465"/>
      <c r="H3344" s="466"/>
      <c r="I3344" s="423"/>
    </row>
    <row r="3345" spans="7:9">
      <c r="G3345" s="465"/>
      <c r="H3345" s="466"/>
      <c r="I3345" s="423"/>
    </row>
    <row r="3346" spans="7:9">
      <c r="G3346" s="465"/>
      <c r="H3346" s="466"/>
      <c r="I3346" s="423"/>
    </row>
    <row r="3347" spans="7:9">
      <c r="G3347" s="465"/>
      <c r="H3347" s="466"/>
      <c r="I3347" s="423"/>
    </row>
    <row r="3348" spans="7:9">
      <c r="G3348" s="465"/>
      <c r="H3348" s="466"/>
      <c r="I3348" s="423"/>
    </row>
    <row r="3349" spans="7:9">
      <c r="G3349" s="465"/>
      <c r="H3349" s="466"/>
      <c r="I3349" s="423"/>
    </row>
    <row r="3350" spans="7:9">
      <c r="G3350" s="465"/>
      <c r="H3350" s="466"/>
      <c r="I3350" s="423"/>
    </row>
    <row r="3351" spans="7:9">
      <c r="G3351" s="465"/>
      <c r="H3351" s="466"/>
      <c r="I3351" s="423"/>
    </row>
    <row r="3352" spans="7:9">
      <c r="G3352" s="465"/>
      <c r="H3352" s="466"/>
      <c r="I3352" s="423"/>
    </row>
    <row r="3353" spans="7:9">
      <c r="G3353" s="465"/>
      <c r="H3353" s="466"/>
      <c r="I3353" s="423"/>
    </row>
    <row r="3354" spans="7:9">
      <c r="G3354" s="465"/>
      <c r="H3354" s="466"/>
      <c r="I3354" s="423"/>
    </row>
    <row r="3355" spans="7:9">
      <c r="G3355" s="465"/>
      <c r="H3355" s="466"/>
      <c r="I3355" s="423"/>
    </row>
    <row r="3356" spans="7:9">
      <c r="G3356" s="465"/>
      <c r="H3356" s="466"/>
      <c r="I3356" s="423"/>
    </row>
    <row r="3357" spans="7:9">
      <c r="G3357" s="465"/>
      <c r="H3357" s="466"/>
      <c r="I3357" s="423"/>
    </row>
    <row r="3358" spans="7:9">
      <c r="G3358" s="465"/>
      <c r="H3358" s="466"/>
      <c r="I3358" s="423"/>
    </row>
    <row r="3359" spans="7:9">
      <c r="G3359" s="465"/>
      <c r="H3359" s="466"/>
      <c r="I3359" s="423"/>
    </row>
    <row r="3360" spans="7:9">
      <c r="G3360" s="465"/>
      <c r="H3360" s="466"/>
      <c r="I3360" s="423"/>
    </row>
    <row r="3361" spans="7:9">
      <c r="G3361" s="465"/>
      <c r="H3361" s="466"/>
      <c r="I3361" s="423"/>
    </row>
    <row r="3362" spans="7:9">
      <c r="G3362" s="465"/>
      <c r="H3362" s="466"/>
      <c r="I3362" s="423"/>
    </row>
    <row r="3363" spans="7:9">
      <c r="G3363" s="465"/>
      <c r="H3363" s="466"/>
      <c r="I3363" s="423"/>
    </row>
    <row r="3364" spans="7:9">
      <c r="G3364" s="465"/>
      <c r="H3364" s="466"/>
      <c r="I3364" s="423"/>
    </row>
    <row r="3365" spans="7:9">
      <c r="G3365" s="465"/>
      <c r="H3365" s="466"/>
      <c r="I3365" s="423"/>
    </row>
    <row r="3366" spans="7:9">
      <c r="G3366" s="465"/>
      <c r="H3366" s="466"/>
      <c r="I3366" s="423"/>
    </row>
    <row r="3367" spans="7:9">
      <c r="G3367" s="465"/>
      <c r="H3367" s="466"/>
      <c r="I3367" s="423"/>
    </row>
    <row r="3368" spans="7:9">
      <c r="G3368" s="465"/>
      <c r="H3368" s="466"/>
      <c r="I3368" s="423"/>
    </row>
    <row r="3369" spans="7:9">
      <c r="G3369" s="465"/>
      <c r="H3369" s="466"/>
      <c r="I3369" s="423"/>
    </row>
    <row r="3370" spans="7:9">
      <c r="G3370" s="465"/>
      <c r="H3370" s="466"/>
      <c r="I3370" s="423"/>
    </row>
    <row r="3371" spans="7:9">
      <c r="G3371" s="465"/>
      <c r="H3371" s="466"/>
      <c r="I3371" s="423"/>
    </row>
    <row r="3372" spans="7:9">
      <c r="G3372" s="465"/>
      <c r="H3372" s="466"/>
      <c r="I3372" s="423"/>
    </row>
    <row r="3373" spans="7:9">
      <c r="G3373" s="465"/>
      <c r="H3373" s="466"/>
      <c r="I3373" s="423"/>
    </row>
    <row r="3374" spans="7:9">
      <c r="G3374" s="465"/>
      <c r="H3374" s="466"/>
      <c r="I3374" s="423"/>
    </row>
    <row r="3375" spans="7:9">
      <c r="G3375" s="465"/>
      <c r="H3375" s="466"/>
      <c r="I3375" s="423"/>
    </row>
    <row r="3376" spans="7:9">
      <c r="G3376" s="465"/>
      <c r="H3376" s="466"/>
      <c r="I3376" s="423"/>
    </row>
    <row r="3377" spans="7:9">
      <c r="G3377" s="465"/>
      <c r="H3377" s="466"/>
      <c r="I3377" s="423"/>
    </row>
    <row r="3378" spans="7:9">
      <c r="G3378" s="465"/>
      <c r="H3378" s="466"/>
      <c r="I3378" s="423"/>
    </row>
    <row r="3379" spans="7:9">
      <c r="G3379" s="465"/>
      <c r="H3379" s="466"/>
      <c r="I3379" s="423"/>
    </row>
    <row r="3380" spans="7:9">
      <c r="G3380" s="465"/>
      <c r="H3380" s="466"/>
      <c r="I3380" s="423"/>
    </row>
    <row r="3381" spans="7:9">
      <c r="G3381" s="465"/>
      <c r="H3381" s="466"/>
      <c r="I3381" s="423"/>
    </row>
    <row r="3382" spans="7:9">
      <c r="G3382" s="465"/>
      <c r="H3382" s="466"/>
      <c r="I3382" s="423"/>
    </row>
    <row r="3383" spans="7:9">
      <c r="G3383" s="465"/>
      <c r="H3383" s="466"/>
      <c r="I3383" s="423"/>
    </row>
    <row r="3384" spans="7:9">
      <c r="G3384" s="465"/>
      <c r="H3384" s="466"/>
      <c r="I3384" s="423"/>
    </row>
    <row r="3385" spans="7:9">
      <c r="G3385" s="465"/>
      <c r="H3385" s="466"/>
      <c r="I3385" s="423"/>
    </row>
    <row r="3386" spans="7:9">
      <c r="G3386" s="465"/>
      <c r="H3386" s="466"/>
      <c r="I3386" s="423"/>
    </row>
    <row r="3387" spans="7:9">
      <c r="G3387" s="465"/>
      <c r="H3387" s="466"/>
      <c r="I3387" s="423"/>
    </row>
    <row r="3388" spans="7:9">
      <c r="G3388" s="465"/>
      <c r="H3388" s="466"/>
      <c r="I3388" s="423"/>
    </row>
    <row r="3389" spans="7:9">
      <c r="G3389" s="465"/>
      <c r="H3389" s="466"/>
      <c r="I3389" s="423"/>
    </row>
    <row r="3390" spans="7:9">
      <c r="G3390" s="465"/>
      <c r="H3390" s="466"/>
      <c r="I3390" s="423"/>
    </row>
    <row r="3391" spans="7:9">
      <c r="G3391" s="465"/>
      <c r="H3391" s="466"/>
      <c r="I3391" s="423"/>
    </row>
    <row r="3392" spans="7:9">
      <c r="G3392" s="465"/>
      <c r="H3392" s="466"/>
      <c r="I3392" s="423"/>
    </row>
    <row r="3393" spans="7:9">
      <c r="G3393" s="465"/>
      <c r="H3393" s="466"/>
      <c r="I3393" s="423"/>
    </row>
    <row r="3394" spans="7:9">
      <c r="G3394" s="465"/>
      <c r="H3394" s="466"/>
      <c r="I3394" s="423"/>
    </row>
    <row r="3395" spans="7:9">
      <c r="G3395" s="465"/>
      <c r="H3395" s="466"/>
      <c r="I3395" s="423"/>
    </row>
    <row r="3396" spans="7:9">
      <c r="G3396" s="465"/>
      <c r="H3396" s="466"/>
      <c r="I3396" s="423"/>
    </row>
    <row r="3397" spans="7:9">
      <c r="G3397" s="465"/>
      <c r="H3397" s="466"/>
      <c r="I3397" s="423"/>
    </row>
    <row r="3398" spans="7:9">
      <c r="G3398" s="465"/>
      <c r="H3398" s="466"/>
      <c r="I3398" s="423"/>
    </row>
    <row r="3399" spans="7:9">
      <c r="G3399" s="465"/>
      <c r="H3399" s="466"/>
      <c r="I3399" s="423"/>
    </row>
    <row r="3400" spans="7:9">
      <c r="G3400" s="465"/>
      <c r="H3400" s="466"/>
      <c r="I3400" s="423"/>
    </row>
    <row r="3401" spans="7:9">
      <c r="G3401" s="465"/>
      <c r="H3401" s="466"/>
      <c r="I3401" s="423"/>
    </row>
    <row r="3402" spans="7:9">
      <c r="G3402" s="465"/>
      <c r="H3402" s="466"/>
      <c r="I3402" s="423"/>
    </row>
    <row r="3403" spans="7:9">
      <c r="G3403" s="465"/>
      <c r="H3403" s="466"/>
      <c r="I3403" s="423"/>
    </row>
    <row r="3404" spans="7:9">
      <c r="G3404" s="465"/>
      <c r="H3404" s="466"/>
      <c r="I3404" s="423"/>
    </row>
    <row r="3405" spans="7:9">
      <c r="G3405" s="465"/>
      <c r="H3405" s="466"/>
      <c r="I3405" s="423"/>
    </row>
    <row r="3406" spans="7:9">
      <c r="G3406" s="465"/>
      <c r="H3406" s="466"/>
      <c r="I3406" s="423"/>
    </row>
    <row r="3407" spans="7:9">
      <c r="G3407" s="465"/>
      <c r="H3407" s="466"/>
      <c r="I3407" s="423"/>
    </row>
    <row r="3408" spans="7:9">
      <c r="G3408" s="465"/>
      <c r="H3408" s="466"/>
      <c r="I3408" s="423"/>
    </row>
    <row r="3409" spans="7:9">
      <c r="G3409" s="465"/>
      <c r="H3409" s="466"/>
      <c r="I3409" s="423"/>
    </row>
    <row r="3410" spans="7:9">
      <c r="G3410" s="465"/>
      <c r="H3410" s="466"/>
      <c r="I3410" s="423"/>
    </row>
    <row r="3411" spans="7:9">
      <c r="G3411" s="465"/>
      <c r="H3411" s="466"/>
      <c r="I3411" s="423"/>
    </row>
    <row r="3412" spans="7:9">
      <c r="G3412" s="465"/>
      <c r="H3412" s="466"/>
      <c r="I3412" s="423"/>
    </row>
    <row r="3413" spans="7:9">
      <c r="G3413" s="465"/>
      <c r="H3413" s="466"/>
      <c r="I3413" s="423"/>
    </row>
    <row r="3414" spans="7:9">
      <c r="G3414" s="465"/>
      <c r="H3414" s="466"/>
      <c r="I3414" s="423"/>
    </row>
    <row r="3415" spans="7:9">
      <c r="G3415" s="465"/>
      <c r="H3415" s="466"/>
      <c r="I3415" s="423"/>
    </row>
    <row r="3416" spans="7:9">
      <c r="G3416" s="465"/>
      <c r="H3416" s="466"/>
      <c r="I3416" s="423"/>
    </row>
    <row r="3417" spans="7:9">
      <c r="G3417" s="465"/>
      <c r="H3417" s="466"/>
      <c r="I3417" s="423"/>
    </row>
    <row r="3418" spans="7:9">
      <c r="G3418" s="465"/>
      <c r="H3418" s="466"/>
      <c r="I3418" s="423"/>
    </row>
    <row r="3419" spans="7:9">
      <c r="G3419" s="465"/>
      <c r="H3419" s="466"/>
      <c r="I3419" s="423"/>
    </row>
    <row r="3420" spans="7:9">
      <c r="G3420" s="465"/>
      <c r="H3420" s="466"/>
      <c r="I3420" s="423"/>
    </row>
    <row r="3421" spans="7:9">
      <c r="G3421" s="465"/>
      <c r="H3421" s="466"/>
      <c r="I3421" s="423"/>
    </row>
    <row r="3422" spans="7:9">
      <c r="G3422" s="465"/>
      <c r="H3422" s="466"/>
      <c r="I3422" s="423"/>
    </row>
    <row r="3423" spans="7:9">
      <c r="G3423" s="465"/>
      <c r="H3423" s="466"/>
      <c r="I3423" s="423"/>
    </row>
    <row r="3424" spans="7:9">
      <c r="G3424" s="465"/>
      <c r="H3424" s="466"/>
      <c r="I3424" s="423"/>
    </row>
    <row r="3425" spans="7:9">
      <c r="G3425" s="465"/>
      <c r="H3425" s="466"/>
      <c r="I3425" s="423"/>
    </row>
    <row r="3426" spans="7:9">
      <c r="G3426" s="465"/>
      <c r="H3426" s="466"/>
      <c r="I3426" s="423"/>
    </row>
    <row r="3427" spans="7:9">
      <c r="G3427" s="465"/>
      <c r="H3427" s="466"/>
      <c r="I3427" s="423"/>
    </row>
    <row r="3428" spans="7:9">
      <c r="G3428" s="465"/>
      <c r="H3428" s="466"/>
      <c r="I3428" s="423"/>
    </row>
    <row r="3429" spans="7:9">
      <c r="G3429" s="465"/>
      <c r="H3429" s="466"/>
      <c r="I3429" s="423"/>
    </row>
    <row r="3430" spans="7:9">
      <c r="G3430" s="465"/>
      <c r="H3430" s="466"/>
      <c r="I3430" s="423"/>
    </row>
    <row r="3431" spans="7:9">
      <c r="G3431" s="465"/>
      <c r="H3431" s="466"/>
      <c r="I3431" s="423"/>
    </row>
    <row r="3432" spans="7:9">
      <c r="G3432" s="465"/>
      <c r="H3432" s="466"/>
      <c r="I3432" s="423"/>
    </row>
    <row r="3433" spans="7:9">
      <c r="G3433" s="465"/>
      <c r="H3433" s="466"/>
      <c r="I3433" s="423"/>
    </row>
    <row r="3434" spans="7:9">
      <c r="G3434" s="465"/>
      <c r="H3434" s="466"/>
      <c r="I3434" s="423"/>
    </row>
    <row r="3435" spans="7:9">
      <c r="G3435" s="465"/>
      <c r="H3435" s="466"/>
      <c r="I3435" s="423"/>
    </row>
    <row r="3436" spans="7:9">
      <c r="G3436" s="465"/>
      <c r="H3436" s="466"/>
      <c r="I3436" s="423"/>
    </row>
    <row r="3437" spans="7:9">
      <c r="G3437" s="465"/>
      <c r="H3437" s="466"/>
      <c r="I3437" s="423"/>
    </row>
    <row r="3438" spans="7:9">
      <c r="G3438" s="465"/>
      <c r="H3438" s="466"/>
      <c r="I3438" s="423"/>
    </row>
    <row r="3439" spans="7:9">
      <c r="G3439" s="465"/>
      <c r="H3439" s="466"/>
      <c r="I3439" s="423"/>
    </row>
    <row r="3440" spans="7:9">
      <c r="G3440" s="465"/>
      <c r="H3440" s="466"/>
      <c r="I3440" s="423"/>
    </row>
    <row r="3441" spans="7:9">
      <c r="G3441" s="465"/>
      <c r="H3441" s="466"/>
      <c r="I3441" s="423"/>
    </row>
    <row r="3442" spans="7:9">
      <c r="G3442" s="465"/>
      <c r="H3442" s="466"/>
      <c r="I3442" s="423"/>
    </row>
    <row r="3443" spans="7:9">
      <c r="G3443" s="465"/>
      <c r="H3443" s="466"/>
      <c r="I3443" s="423"/>
    </row>
    <row r="3444" spans="7:9">
      <c r="G3444" s="465"/>
      <c r="H3444" s="466"/>
      <c r="I3444" s="423"/>
    </row>
    <row r="3445" spans="7:9">
      <c r="G3445" s="465"/>
      <c r="H3445" s="466"/>
      <c r="I3445" s="423"/>
    </row>
    <row r="3446" spans="7:9">
      <c r="G3446" s="465"/>
      <c r="H3446" s="466"/>
      <c r="I3446" s="423"/>
    </row>
    <row r="3447" spans="7:9">
      <c r="G3447" s="465"/>
      <c r="H3447" s="466"/>
      <c r="I3447" s="423"/>
    </row>
    <row r="3448" spans="7:9">
      <c r="G3448" s="465"/>
      <c r="H3448" s="466"/>
      <c r="I3448" s="423"/>
    </row>
    <row r="3449" spans="7:9">
      <c r="G3449" s="465"/>
      <c r="H3449" s="466"/>
      <c r="I3449" s="423"/>
    </row>
    <row r="3450" spans="7:9">
      <c r="G3450" s="465"/>
      <c r="H3450" s="466"/>
      <c r="I3450" s="423"/>
    </row>
    <row r="3451" spans="7:9">
      <c r="G3451" s="465"/>
      <c r="H3451" s="466"/>
      <c r="I3451" s="423"/>
    </row>
    <row r="3452" spans="7:9">
      <c r="G3452" s="465"/>
      <c r="H3452" s="466"/>
      <c r="I3452" s="423"/>
    </row>
    <row r="3453" spans="7:9">
      <c r="G3453" s="465"/>
      <c r="H3453" s="466"/>
      <c r="I3453" s="423"/>
    </row>
    <row r="3454" spans="7:9">
      <c r="G3454" s="465"/>
      <c r="H3454" s="466"/>
      <c r="I3454" s="423"/>
    </row>
    <row r="3455" spans="7:9">
      <c r="G3455" s="465"/>
      <c r="H3455" s="466"/>
      <c r="I3455" s="423"/>
    </row>
    <row r="3456" spans="7:9">
      <c r="G3456" s="465"/>
      <c r="H3456" s="466"/>
      <c r="I3456" s="423"/>
    </row>
    <row r="3457" spans="7:9">
      <c r="G3457" s="465"/>
      <c r="H3457" s="466"/>
      <c r="I3457" s="423"/>
    </row>
    <row r="3458" spans="7:9">
      <c r="G3458" s="465"/>
      <c r="H3458" s="466"/>
      <c r="I3458" s="423"/>
    </row>
    <row r="3459" spans="7:9">
      <c r="G3459" s="465"/>
      <c r="H3459" s="466"/>
      <c r="I3459" s="423"/>
    </row>
    <row r="3460" spans="7:9">
      <c r="G3460" s="465"/>
      <c r="H3460" s="466"/>
      <c r="I3460" s="423"/>
    </row>
    <row r="3461" spans="7:9">
      <c r="G3461" s="465"/>
      <c r="H3461" s="466"/>
      <c r="I3461" s="423"/>
    </row>
    <row r="3462" spans="7:9">
      <c r="G3462" s="465"/>
      <c r="H3462" s="466"/>
      <c r="I3462" s="423"/>
    </row>
    <row r="3463" spans="7:9">
      <c r="G3463" s="465"/>
      <c r="H3463" s="466"/>
      <c r="I3463" s="423"/>
    </row>
    <row r="3464" spans="7:9">
      <c r="G3464" s="465"/>
      <c r="H3464" s="466"/>
      <c r="I3464" s="423"/>
    </row>
    <row r="3465" spans="7:9">
      <c r="G3465" s="465"/>
      <c r="H3465" s="466"/>
      <c r="I3465" s="423"/>
    </row>
    <row r="3466" spans="7:9">
      <c r="G3466" s="465"/>
      <c r="H3466" s="466"/>
      <c r="I3466" s="423"/>
    </row>
    <row r="3467" spans="7:9">
      <c r="G3467" s="465"/>
      <c r="H3467" s="466"/>
      <c r="I3467" s="423"/>
    </row>
    <row r="3468" spans="7:9">
      <c r="G3468" s="465"/>
      <c r="H3468" s="466"/>
      <c r="I3468" s="423"/>
    </row>
    <row r="3469" spans="7:9">
      <c r="G3469" s="465"/>
      <c r="H3469" s="466"/>
      <c r="I3469" s="423"/>
    </row>
    <row r="3470" spans="7:9">
      <c r="G3470" s="465"/>
      <c r="H3470" s="466"/>
      <c r="I3470" s="423"/>
    </row>
    <row r="3471" spans="7:9">
      <c r="G3471" s="465"/>
      <c r="H3471" s="466"/>
      <c r="I3471" s="423"/>
    </row>
    <row r="3472" spans="7:9">
      <c r="G3472" s="465"/>
      <c r="H3472" s="466"/>
      <c r="I3472" s="423"/>
    </row>
    <row r="3473" spans="7:9">
      <c r="G3473" s="465"/>
      <c r="H3473" s="466"/>
      <c r="I3473" s="423"/>
    </row>
    <row r="3474" spans="7:9">
      <c r="G3474" s="465"/>
      <c r="H3474" s="466"/>
      <c r="I3474" s="423"/>
    </row>
    <row r="3475" spans="7:9">
      <c r="G3475" s="465"/>
      <c r="H3475" s="466"/>
      <c r="I3475" s="423"/>
    </row>
    <row r="3476" spans="7:9">
      <c r="G3476" s="465"/>
      <c r="H3476" s="466"/>
      <c r="I3476" s="423"/>
    </row>
    <row r="3477" spans="7:9">
      <c r="G3477" s="465"/>
      <c r="H3477" s="466"/>
      <c r="I3477" s="423"/>
    </row>
    <row r="3478" spans="7:9">
      <c r="G3478" s="465"/>
      <c r="H3478" s="466"/>
      <c r="I3478" s="423"/>
    </row>
    <row r="3479" spans="7:9">
      <c r="G3479" s="465"/>
      <c r="H3479" s="466"/>
      <c r="I3479" s="423"/>
    </row>
    <row r="3480" spans="7:9">
      <c r="G3480" s="465"/>
      <c r="H3480" s="466"/>
      <c r="I3480" s="423"/>
    </row>
    <row r="3481" spans="7:9">
      <c r="G3481" s="465"/>
      <c r="H3481" s="466"/>
      <c r="I3481" s="423"/>
    </row>
    <row r="3482" spans="7:9">
      <c r="G3482" s="465"/>
      <c r="H3482" s="466"/>
      <c r="I3482" s="423"/>
    </row>
    <row r="3483" spans="7:9">
      <c r="G3483" s="465"/>
      <c r="H3483" s="466"/>
      <c r="I3483" s="423"/>
    </row>
    <row r="3484" spans="7:9">
      <c r="G3484" s="465"/>
      <c r="H3484" s="466"/>
      <c r="I3484" s="423"/>
    </row>
    <row r="3485" spans="7:9">
      <c r="G3485" s="465"/>
      <c r="H3485" s="466"/>
      <c r="I3485" s="423"/>
    </row>
    <row r="3486" spans="7:9">
      <c r="G3486" s="465"/>
      <c r="H3486" s="466"/>
      <c r="I3486" s="423"/>
    </row>
    <row r="3487" spans="7:9">
      <c r="G3487" s="465"/>
      <c r="H3487" s="466"/>
      <c r="I3487" s="423"/>
    </row>
    <row r="3488" spans="7:9">
      <c r="G3488" s="465"/>
      <c r="H3488" s="466"/>
      <c r="I3488" s="423"/>
    </row>
    <row r="3489" spans="7:9">
      <c r="G3489" s="465"/>
      <c r="H3489" s="466"/>
      <c r="I3489" s="423"/>
    </row>
    <row r="3490" spans="7:9">
      <c r="G3490" s="465"/>
      <c r="H3490" s="466"/>
      <c r="I3490" s="423"/>
    </row>
    <row r="3491" spans="7:9">
      <c r="G3491" s="465"/>
      <c r="H3491" s="466"/>
      <c r="I3491" s="423"/>
    </row>
    <row r="3492" spans="7:9">
      <c r="G3492" s="465"/>
      <c r="H3492" s="466"/>
      <c r="I3492" s="423"/>
    </row>
    <row r="3493" spans="7:9">
      <c r="G3493" s="465"/>
      <c r="H3493" s="466"/>
      <c r="I3493" s="423"/>
    </row>
    <row r="3494" spans="7:9">
      <c r="G3494" s="465"/>
      <c r="H3494" s="466"/>
      <c r="I3494" s="423"/>
    </row>
    <row r="3495" spans="7:9">
      <c r="G3495" s="465"/>
      <c r="H3495" s="466"/>
      <c r="I3495" s="423"/>
    </row>
    <row r="3496" spans="7:9">
      <c r="G3496" s="465"/>
      <c r="H3496" s="466"/>
      <c r="I3496" s="423"/>
    </row>
    <row r="3497" spans="7:9">
      <c r="G3497" s="465"/>
      <c r="H3497" s="466"/>
      <c r="I3497" s="423"/>
    </row>
    <row r="3498" spans="7:9">
      <c r="G3498" s="465"/>
      <c r="H3498" s="466"/>
      <c r="I3498" s="423"/>
    </row>
    <row r="3499" spans="7:9">
      <c r="G3499" s="465"/>
      <c r="H3499" s="466"/>
      <c r="I3499" s="423"/>
    </row>
    <row r="3500" spans="7:9">
      <c r="G3500" s="465"/>
      <c r="H3500" s="466"/>
      <c r="I3500" s="423"/>
    </row>
    <row r="3501" spans="7:9">
      <c r="G3501" s="465"/>
      <c r="H3501" s="466"/>
      <c r="I3501" s="423"/>
    </row>
    <row r="3502" spans="7:9">
      <c r="G3502" s="465"/>
      <c r="H3502" s="466"/>
      <c r="I3502" s="423"/>
    </row>
    <row r="3503" spans="7:9">
      <c r="G3503" s="465"/>
      <c r="H3503" s="466"/>
      <c r="I3503" s="423"/>
    </row>
    <row r="3504" spans="7:9">
      <c r="G3504" s="465"/>
      <c r="H3504" s="466"/>
      <c r="I3504" s="423"/>
    </row>
    <row r="3505" spans="7:9">
      <c r="G3505" s="465"/>
      <c r="H3505" s="466"/>
      <c r="I3505" s="423"/>
    </row>
    <row r="3506" spans="7:9">
      <c r="G3506" s="465"/>
      <c r="H3506" s="466"/>
      <c r="I3506" s="423"/>
    </row>
    <row r="3507" spans="7:9">
      <c r="G3507" s="465"/>
      <c r="H3507" s="466"/>
      <c r="I3507" s="423"/>
    </row>
    <row r="3508" spans="7:9">
      <c r="G3508" s="465"/>
      <c r="H3508" s="466"/>
      <c r="I3508" s="423"/>
    </row>
    <row r="3509" spans="7:9">
      <c r="G3509" s="465"/>
      <c r="H3509" s="466"/>
      <c r="I3509" s="423"/>
    </row>
    <row r="3510" spans="7:9">
      <c r="G3510" s="465"/>
      <c r="H3510" s="466"/>
      <c r="I3510" s="423"/>
    </row>
    <row r="3511" spans="7:9">
      <c r="G3511" s="465"/>
      <c r="H3511" s="466"/>
      <c r="I3511" s="423"/>
    </row>
    <row r="3512" spans="7:9">
      <c r="G3512" s="465"/>
      <c r="H3512" s="466"/>
      <c r="I3512" s="423"/>
    </row>
    <row r="3513" spans="7:9">
      <c r="G3513" s="465"/>
      <c r="H3513" s="466"/>
      <c r="I3513" s="423"/>
    </row>
    <row r="3514" spans="7:9">
      <c r="G3514" s="465"/>
      <c r="H3514" s="466"/>
      <c r="I3514" s="423"/>
    </row>
    <row r="3515" spans="7:9">
      <c r="G3515" s="465"/>
      <c r="H3515" s="466"/>
      <c r="I3515" s="423"/>
    </row>
    <row r="3516" spans="7:9">
      <c r="G3516" s="465"/>
      <c r="H3516" s="466"/>
      <c r="I3516" s="423"/>
    </row>
    <row r="3517" spans="7:9">
      <c r="G3517" s="465"/>
      <c r="H3517" s="466"/>
      <c r="I3517" s="423"/>
    </row>
    <row r="3518" spans="7:9">
      <c r="G3518" s="465"/>
      <c r="H3518" s="466"/>
      <c r="I3518" s="423"/>
    </row>
    <row r="3519" spans="7:9">
      <c r="G3519" s="465"/>
      <c r="H3519" s="466"/>
      <c r="I3519" s="423"/>
    </row>
    <row r="3520" spans="7:9">
      <c r="G3520" s="465"/>
      <c r="H3520" s="466"/>
      <c r="I3520" s="423"/>
    </row>
    <row r="3521" spans="7:9">
      <c r="G3521" s="465"/>
      <c r="H3521" s="466"/>
      <c r="I3521" s="423"/>
    </row>
    <row r="3522" spans="7:9">
      <c r="G3522" s="465"/>
      <c r="H3522" s="466"/>
      <c r="I3522" s="423"/>
    </row>
    <row r="3523" spans="7:9">
      <c r="G3523" s="465"/>
      <c r="H3523" s="466"/>
      <c r="I3523" s="423"/>
    </row>
    <row r="3524" spans="7:9">
      <c r="G3524" s="465"/>
      <c r="H3524" s="466"/>
      <c r="I3524" s="423"/>
    </row>
    <row r="3525" spans="7:9">
      <c r="G3525" s="465"/>
      <c r="H3525" s="466"/>
      <c r="I3525" s="423"/>
    </row>
    <row r="3526" spans="7:9">
      <c r="G3526" s="465"/>
      <c r="H3526" s="466"/>
      <c r="I3526" s="423"/>
    </row>
    <row r="3527" spans="7:9">
      <c r="G3527" s="465"/>
      <c r="H3527" s="466"/>
      <c r="I3527" s="423"/>
    </row>
    <row r="3528" spans="7:9">
      <c r="G3528" s="465"/>
      <c r="H3528" s="466"/>
      <c r="I3528" s="423"/>
    </row>
    <row r="3529" spans="7:9">
      <c r="G3529" s="465"/>
      <c r="H3529" s="466"/>
      <c r="I3529" s="423"/>
    </row>
    <row r="3530" spans="7:9">
      <c r="G3530" s="465"/>
      <c r="H3530" s="466"/>
      <c r="I3530" s="423"/>
    </row>
    <row r="3531" spans="7:9">
      <c r="G3531" s="465"/>
      <c r="H3531" s="466"/>
      <c r="I3531" s="423"/>
    </row>
    <row r="3532" spans="7:9">
      <c r="G3532" s="465"/>
      <c r="H3532" s="466"/>
      <c r="I3532" s="423"/>
    </row>
    <row r="3533" spans="7:9">
      <c r="G3533" s="465"/>
      <c r="H3533" s="466"/>
      <c r="I3533" s="423"/>
    </row>
    <row r="3534" spans="7:9">
      <c r="G3534" s="465"/>
      <c r="H3534" s="466"/>
      <c r="I3534" s="423"/>
    </row>
    <row r="3535" spans="7:9">
      <c r="G3535" s="465"/>
      <c r="H3535" s="466"/>
      <c r="I3535" s="423"/>
    </row>
    <row r="3536" spans="7:9">
      <c r="G3536" s="465"/>
      <c r="H3536" s="466"/>
      <c r="I3536" s="423"/>
    </row>
    <row r="3537" spans="7:9">
      <c r="G3537" s="465"/>
      <c r="H3537" s="466"/>
      <c r="I3537" s="423"/>
    </row>
    <row r="3538" spans="7:9">
      <c r="G3538" s="465"/>
      <c r="H3538" s="466"/>
      <c r="I3538" s="423"/>
    </row>
    <row r="3539" spans="7:9">
      <c r="G3539" s="465"/>
      <c r="H3539" s="466"/>
      <c r="I3539" s="423"/>
    </row>
    <row r="3540" spans="7:9">
      <c r="G3540" s="465"/>
      <c r="H3540" s="466"/>
      <c r="I3540" s="423"/>
    </row>
    <row r="3541" spans="7:9">
      <c r="G3541" s="465"/>
      <c r="H3541" s="466"/>
      <c r="I3541" s="423"/>
    </row>
    <row r="3542" spans="7:9">
      <c r="G3542" s="465"/>
      <c r="H3542" s="466"/>
      <c r="I3542" s="423"/>
    </row>
    <row r="3543" spans="7:9">
      <c r="G3543" s="465"/>
      <c r="H3543" s="466"/>
      <c r="I3543" s="423"/>
    </row>
    <row r="3544" spans="7:9">
      <c r="G3544" s="465"/>
      <c r="H3544" s="466"/>
      <c r="I3544" s="423"/>
    </row>
    <row r="3545" spans="7:9">
      <c r="G3545" s="465"/>
      <c r="H3545" s="466"/>
      <c r="I3545" s="423"/>
    </row>
    <row r="3546" spans="7:9">
      <c r="G3546" s="465"/>
      <c r="H3546" s="466"/>
      <c r="I3546" s="423"/>
    </row>
    <row r="3547" spans="7:9">
      <c r="G3547" s="465"/>
      <c r="H3547" s="466"/>
      <c r="I3547" s="423"/>
    </row>
    <row r="3548" spans="7:9">
      <c r="G3548" s="465"/>
      <c r="H3548" s="466"/>
      <c r="I3548" s="423"/>
    </row>
    <row r="3549" spans="7:9">
      <c r="G3549" s="465"/>
      <c r="H3549" s="466"/>
      <c r="I3549" s="423"/>
    </row>
    <row r="3550" spans="7:9">
      <c r="G3550" s="465"/>
      <c r="H3550" s="466"/>
      <c r="I3550" s="423"/>
    </row>
    <row r="3551" spans="7:9">
      <c r="G3551" s="465"/>
      <c r="H3551" s="466"/>
      <c r="I3551" s="423"/>
    </row>
    <row r="3552" spans="7:9">
      <c r="G3552" s="465"/>
      <c r="H3552" s="466"/>
      <c r="I3552" s="423"/>
    </row>
    <row r="3553" spans="7:9">
      <c r="G3553" s="465"/>
      <c r="H3553" s="466"/>
      <c r="I3553" s="423"/>
    </row>
    <row r="3554" spans="7:9">
      <c r="G3554" s="465"/>
      <c r="H3554" s="466"/>
      <c r="I3554" s="423"/>
    </row>
    <row r="3555" spans="7:9">
      <c r="G3555" s="465"/>
      <c r="H3555" s="466"/>
      <c r="I3555" s="423"/>
    </row>
    <row r="3556" spans="7:9">
      <c r="G3556" s="465"/>
      <c r="H3556" s="466"/>
      <c r="I3556" s="423"/>
    </row>
    <row r="3557" spans="7:9">
      <c r="G3557" s="465"/>
      <c r="H3557" s="466"/>
      <c r="I3557" s="423"/>
    </row>
    <row r="3558" spans="7:9">
      <c r="G3558" s="465"/>
      <c r="H3558" s="466"/>
      <c r="I3558" s="423"/>
    </row>
    <row r="3559" spans="7:9">
      <c r="G3559" s="465"/>
      <c r="H3559" s="466"/>
      <c r="I3559" s="423"/>
    </row>
    <row r="3560" spans="7:9">
      <c r="G3560" s="465"/>
      <c r="H3560" s="466"/>
      <c r="I3560" s="423"/>
    </row>
    <row r="3561" spans="7:9">
      <c r="G3561" s="465"/>
      <c r="H3561" s="466"/>
      <c r="I3561" s="423"/>
    </row>
    <row r="3562" spans="7:9">
      <c r="G3562" s="465"/>
      <c r="H3562" s="466"/>
      <c r="I3562" s="423"/>
    </row>
    <row r="3563" spans="7:9">
      <c r="G3563" s="465"/>
      <c r="H3563" s="466"/>
      <c r="I3563" s="423"/>
    </row>
    <row r="3564" spans="7:9">
      <c r="G3564" s="465"/>
      <c r="H3564" s="466"/>
      <c r="I3564" s="423"/>
    </row>
    <row r="3565" spans="7:9">
      <c r="G3565" s="465"/>
      <c r="H3565" s="466"/>
      <c r="I3565" s="423"/>
    </row>
    <row r="3566" spans="7:9">
      <c r="G3566" s="465"/>
      <c r="H3566" s="466"/>
      <c r="I3566" s="423"/>
    </row>
    <row r="3567" spans="7:9">
      <c r="G3567" s="465"/>
      <c r="H3567" s="466"/>
      <c r="I3567" s="423"/>
    </row>
    <row r="3568" spans="7:9">
      <c r="G3568" s="465"/>
      <c r="H3568" s="466"/>
      <c r="I3568" s="423"/>
    </row>
    <row r="3569" spans="7:9">
      <c r="G3569" s="465"/>
      <c r="H3569" s="466"/>
      <c r="I3569" s="423"/>
    </row>
    <row r="3570" spans="7:9">
      <c r="G3570" s="465"/>
      <c r="H3570" s="466"/>
      <c r="I3570" s="423"/>
    </row>
    <row r="3571" spans="7:9">
      <c r="G3571" s="465"/>
      <c r="H3571" s="466"/>
      <c r="I3571" s="423"/>
    </row>
    <row r="3572" spans="7:9">
      <c r="G3572" s="465"/>
      <c r="H3572" s="466"/>
      <c r="I3572" s="423"/>
    </row>
    <row r="3573" spans="7:9">
      <c r="G3573" s="465"/>
      <c r="H3573" s="466"/>
      <c r="I3573" s="423"/>
    </row>
    <row r="3574" spans="7:9">
      <c r="G3574" s="465"/>
      <c r="H3574" s="466"/>
      <c r="I3574" s="423"/>
    </row>
    <row r="3575" spans="7:9">
      <c r="G3575" s="465"/>
      <c r="H3575" s="466"/>
      <c r="I3575" s="423"/>
    </row>
    <row r="3576" spans="7:9">
      <c r="G3576" s="465"/>
      <c r="H3576" s="466"/>
      <c r="I3576" s="423"/>
    </row>
    <row r="3577" spans="7:9">
      <c r="G3577" s="465"/>
      <c r="H3577" s="466"/>
      <c r="I3577" s="423"/>
    </row>
    <row r="3578" spans="7:9">
      <c r="G3578" s="465"/>
      <c r="H3578" s="466"/>
      <c r="I3578" s="423"/>
    </row>
    <row r="3579" spans="7:9">
      <c r="G3579" s="465"/>
      <c r="H3579" s="466"/>
      <c r="I3579" s="423"/>
    </row>
    <row r="3580" spans="7:9">
      <c r="G3580" s="465"/>
      <c r="H3580" s="466"/>
      <c r="I3580" s="423"/>
    </row>
    <row r="3581" spans="7:9">
      <c r="G3581" s="465"/>
      <c r="H3581" s="466"/>
      <c r="I3581" s="423"/>
    </row>
    <row r="3582" spans="7:9">
      <c r="G3582" s="465"/>
      <c r="H3582" s="466"/>
      <c r="I3582" s="423"/>
    </row>
    <row r="3583" spans="7:9">
      <c r="G3583" s="465"/>
      <c r="H3583" s="466"/>
      <c r="I3583" s="423"/>
    </row>
    <row r="3584" spans="7:9">
      <c r="G3584" s="465"/>
      <c r="H3584" s="466"/>
      <c r="I3584" s="423"/>
    </row>
    <row r="3585" spans="7:9">
      <c r="G3585" s="465"/>
      <c r="H3585" s="466"/>
      <c r="I3585" s="423"/>
    </row>
    <row r="3586" spans="7:9">
      <c r="G3586" s="465"/>
      <c r="H3586" s="466"/>
      <c r="I3586" s="423"/>
    </row>
    <row r="3587" spans="7:9">
      <c r="G3587" s="465"/>
      <c r="H3587" s="466"/>
      <c r="I3587" s="423"/>
    </row>
    <row r="3588" spans="7:9">
      <c r="G3588" s="465"/>
      <c r="H3588" s="466"/>
      <c r="I3588" s="423"/>
    </row>
    <row r="3589" spans="7:9">
      <c r="G3589" s="465"/>
      <c r="H3589" s="466"/>
      <c r="I3589" s="423"/>
    </row>
    <row r="3590" spans="7:9">
      <c r="G3590" s="465"/>
      <c r="H3590" s="466"/>
      <c r="I3590" s="423"/>
    </row>
    <row r="3591" spans="7:9">
      <c r="G3591" s="465"/>
      <c r="H3591" s="466"/>
      <c r="I3591" s="423"/>
    </row>
    <row r="3592" spans="7:9">
      <c r="G3592" s="465"/>
      <c r="H3592" s="466"/>
      <c r="I3592" s="423"/>
    </row>
    <row r="3593" spans="7:9">
      <c r="G3593" s="465"/>
      <c r="H3593" s="466"/>
      <c r="I3593" s="423"/>
    </row>
    <row r="3594" spans="7:9">
      <c r="G3594" s="465"/>
      <c r="H3594" s="466"/>
      <c r="I3594" s="423"/>
    </row>
    <row r="3595" spans="7:9">
      <c r="G3595" s="465"/>
      <c r="H3595" s="466"/>
      <c r="I3595" s="423"/>
    </row>
    <row r="3596" spans="7:9">
      <c r="G3596" s="465"/>
      <c r="H3596" s="466"/>
      <c r="I3596" s="423"/>
    </row>
    <row r="3597" spans="7:9">
      <c r="G3597" s="465"/>
      <c r="H3597" s="466"/>
      <c r="I3597" s="423"/>
    </row>
    <row r="3598" spans="7:9">
      <c r="G3598" s="465"/>
      <c r="H3598" s="466"/>
      <c r="I3598" s="423"/>
    </row>
    <row r="3599" spans="7:9">
      <c r="G3599" s="465"/>
      <c r="H3599" s="466"/>
      <c r="I3599" s="423"/>
    </row>
    <row r="3600" spans="7:9">
      <c r="G3600" s="465"/>
      <c r="H3600" s="466"/>
      <c r="I3600" s="423"/>
    </row>
    <row r="3601" spans="7:9">
      <c r="G3601" s="465"/>
      <c r="H3601" s="466"/>
      <c r="I3601" s="423"/>
    </row>
    <row r="3602" spans="7:9">
      <c r="G3602" s="465"/>
      <c r="H3602" s="466"/>
      <c r="I3602" s="423"/>
    </row>
    <row r="3603" spans="7:9">
      <c r="G3603" s="465"/>
      <c r="H3603" s="466"/>
      <c r="I3603" s="423"/>
    </row>
    <row r="3604" spans="7:9">
      <c r="G3604" s="465"/>
      <c r="H3604" s="466"/>
      <c r="I3604" s="423"/>
    </row>
    <row r="3605" spans="7:9">
      <c r="G3605" s="465"/>
      <c r="H3605" s="466"/>
      <c r="I3605" s="423"/>
    </row>
    <row r="3606" spans="7:9">
      <c r="G3606" s="465"/>
      <c r="H3606" s="466"/>
      <c r="I3606" s="423"/>
    </row>
    <row r="3607" spans="7:9">
      <c r="G3607" s="465"/>
      <c r="H3607" s="466"/>
      <c r="I3607" s="423"/>
    </row>
    <row r="3608" spans="7:9">
      <c r="G3608" s="465"/>
      <c r="H3608" s="466"/>
      <c r="I3608" s="423"/>
    </row>
    <row r="3609" spans="7:9">
      <c r="G3609" s="465"/>
      <c r="H3609" s="466"/>
      <c r="I3609" s="423"/>
    </row>
    <row r="3610" spans="7:9">
      <c r="G3610" s="465"/>
      <c r="H3610" s="466"/>
      <c r="I3610" s="423"/>
    </row>
    <row r="3611" spans="7:9">
      <c r="G3611" s="465"/>
      <c r="H3611" s="466"/>
      <c r="I3611" s="423"/>
    </row>
    <row r="3612" spans="7:9">
      <c r="G3612" s="465"/>
      <c r="H3612" s="466"/>
      <c r="I3612" s="423"/>
    </row>
    <row r="3613" spans="7:9">
      <c r="G3613" s="465"/>
      <c r="H3613" s="466"/>
      <c r="I3613" s="423"/>
    </row>
    <row r="3614" spans="7:9">
      <c r="G3614" s="465"/>
      <c r="H3614" s="466"/>
      <c r="I3614" s="423"/>
    </row>
    <row r="3615" spans="7:9">
      <c r="G3615" s="465"/>
      <c r="H3615" s="466"/>
      <c r="I3615" s="423"/>
    </row>
    <row r="3616" spans="7:9">
      <c r="G3616" s="465"/>
      <c r="H3616" s="466"/>
      <c r="I3616" s="423"/>
    </row>
    <row r="3617" spans="7:9">
      <c r="G3617" s="465"/>
      <c r="H3617" s="466"/>
      <c r="I3617" s="423"/>
    </row>
    <row r="3618" spans="7:9">
      <c r="G3618" s="465"/>
      <c r="H3618" s="466"/>
      <c r="I3618" s="423"/>
    </row>
    <row r="3619" spans="7:9">
      <c r="G3619" s="465"/>
      <c r="H3619" s="466"/>
      <c r="I3619" s="423"/>
    </row>
    <row r="3620" spans="7:9">
      <c r="G3620" s="465"/>
      <c r="H3620" s="466"/>
      <c r="I3620" s="423"/>
    </row>
    <row r="3621" spans="7:9">
      <c r="G3621" s="465"/>
      <c r="H3621" s="466"/>
      <c r="I3621" s="423"/>
    </row>
    <row r="3622" spans="7:9">
      <c r="G3622" s="465"/>
      <c r="H3622" s="466"/>
      <c r="I3622" s="423"/>
    </row>
    <row r="3623" spans="7:9">
      <c r="G3623" s="465"/>
      <c r="H3623" s="466"/>
      <c r="I3623" s="423"/>
    </row>
    <row r="3624" spans="7:9">
      <c r="G3624" s="465"/>
      <c r="H3624" s="466"/>
      <c r="I3624" s="423"/>
    </row>
    <row r="3625" spans="7:9">
      <c r="G3625" s="465"/>
      <c r="H3625" s="466"/>
      <c r="I3625" s="423"/>
    </row>
    <row r="3626" spans="7:9">
      <c r="G3626" s="465"/>
      <c r="H3626" s="466"/>
      <c r="I3626" s="423"/>
    </row>
    <row r="3627" spans="7:9">
      <c r="G3627" s="465"/>
      <c r="H3627" s="466"/>
      <c r="I3627" s="423"/>
    </row>
    <row r="3628" spans="7:9">
      <c r="G3628" s="465"/>
      <c r="H3628" s="466"/>
      <c r="I3628" s="423"/>
    </row>
    <row r="3629" spans="7:9">
      <c r="G3629" s="465"/>
      <c r="H3629" s="466"/>
      <c r="I3629" s="423"/>
    </row>
    <row r="3630" spans="7:9">
      <c r="G3630" s="465"/>
      <c r="H3630" s="466"/>
      <c r="I3630" s="423"/>
    </row>
    <row r="3631" spans="7:9">
      <c r="G3631" s="465"/>
      <c r="H3631" s="466"/>
      <c r="I3631" s="423"/>
    </row>
    <row r="3632" spans="7:9">
      <c r="G3632" s="465"/>
      <c r="H3632" s="466"/>
      <c r="I3632" s="423"/>
    </row>
    <row r="3633" spans="7:9">
      <c r="G3633" s="465"/>
      <c r="H3633" s="466"/>
      <c r="I3633" s="423"/>
    </row>
    <row r="3634" spans="7:9">
      <c r="G3634" s="465"/>
      <c r="H3634" s="466"/>
      <c r="I3634" s="423"/>
    </row>
    <row r="3635" spans="7:9">
      <c r="G3635" s="465"/>
      <c r="H3635" s="466"/>
      <c r="I3635" s="423"/>
    </row>
    <row r="3636" spans="7:9">
      <c r="G3636" s="465"/>
      <c r="H3636" s="466"/>
      <c r="I3636" s="423"/>
    </row>
    <row r="3637" spans="7:9">
      <c r="G3637" s="465"/>
      <c r="H3637" s="466"/>
      <c r="I3637" s="423"/>
    </row>
    <row r="3638" spans="7:9">
      <c r="G3638" s="465"/>
      <c r="H3638" s="466"/>
      <c r="I3638" s="423"/>
    </row>
    <row r="3639" spans="7:9">
      <c r="G3639" s="465"/>
      <c r="H3639" s="466"/>
      <c r="I3639" s="423"/>
    </row>
    <row r="3640" spans="7:9">
      <c r="G3640" s="465"/>
      <c r="H3640" s="466"/>
      <c r="I3640" s="423"/>
    </row>
    <row r="3641" spans="7:9">
      <c r="G3641" s="465"/>
      <c r="H3641" s="466"/>
      <c r="I3641" s="423"/>
    </row>
    <row r="3642" spans="7:9">
      <c r="G3642" s="465"/>
      <c r="H3642" s="466"/>
      <c r="I3642" s="423"/>
    </row>
    <row r="3643" spans="7:9">
      <c r="G3643" s="465"/>
      <c r="H3643" s="466"/>
      <c r="I3643" s="423"/>
    </row>
    <row r="3644" spans="7:9">
      <c r="G3644" s="465"/>
      <c r="H3644" s="466"/>
      <c r="I3644" s="423"/>
    </row>
    <row r="3645" spans="7:9">
      <c r="G3645" s="465"/>
      <c r="H3645" s="466"/>
      <c r="I3645" s="423"/>
    </row>
    <row r="3646" spans="7:9">
      <c r="G3646" s="465"/>
      <c r="H3646" s="466"/>
      <c r="I3646" s="423"/>
    </row>
    <row r="3647" spans="7:9">
      <c r="G3647" s="465"/>
      <c r="H3647" s="466"/>
      <c r="I3647" s="423"/>
    </row>
    <row r="3648" spans="7:9">
      <c r="G3648" s="465"/>
      <c r="H3648" s="466"/>
      <c r="I3648" s="423"/>
    </row>
    <row r="3649" spans="7:9">
      <c r="G3649" s="465"/>
      <c r="H3649" s="466"/>
      <c r="I3649" s="423"/>
    </row>
    <row r="3650" spans="7:9">
      <c r="G3650" s="465"/>
      <c r="H3650" s="466"/>
      <c r="I3650" s="423"/>
    </row>
    <row r="3651" spans="7:9">
      <c r="G3651" s="465"/>
      <c r="H3651" s="466"/>
      <c r="I3651" s="423"/>
    </row>
    <row r="3652" spans="7:9">
      <c r="G3652" s="465"/>
      <c r="H3652" s="466"/>
      <c r="I3652" s="423"/>
    </row>
    <row r="3653" spans="7:9">
      <c r="G3653" s="465"/>
      <c r="H3653" s="466"/>
      <c r="I3653" s="423"/>
    </row>
    <row r="3654" spans="7:9">
      <c r="G3654" s="465"/>
      <c r="H3654" s="466"/>
      <c r="I3654" s="423"/>
    </row>
    <row r="3655" spans="7:9">
      <c r="G3655" s="465"/>
      <c r="H3655" s="466"/>
      <c r="I3655" s="423"/>
    </row>
    <row r="3656" spans="7:9">
      <c r="G3656" s="465"/>
      <c r="H3656" s="466"/>
      <c r="I3656" s="423"/>
    </row>
    <row r="3657" spans="7:9">
      <c r="G3657" s="465"/>
      <c r="H3657" s="466"/>
      <c r="I3657" s="423"/>
    </row>
    <row r="3658" spans="7:9">
      <c r="G3658" s="465"/>
      <c r="H3658" s="466"/>
      <c r="I3658" s="423"/>
    </row>
    <row r="3659" spans="7:9">
      <c r="G3659" s="465"/>
      <c r="H3659" s="466"/>
      <c r="I3659" s="423"/>
    </row>
    <row r="3660" spans="7:9">
      <c r="G3660" s="465"/>
      <c r="H3660" s="466"/>
      <c r="I3660" s="423"/>
    </row>
    <row r="3661" spans="7:9">
      <c r="G3661" s="465"/>
      <c r="H3661" s="466"/>
      <c r="I3661" s="423"/>
    </row>
    <row r="3662" spans="7:9">
      <c r="G3662" s="465"/>
      <c r="H3662" s="466"/>
      <c r="I3662" s="423"/>
    </row>
    <row r="3663" spans="7:9">
      <c r="G3663" s="465"/>
      <c r="H3663" s="466"/>
      <c r="I3663" s="423"/>
    </row>
    <row r="3664" spans="7:9">
      <c r="G3664" s="465"/>
      <c r="H3664" s="466"/>
      <c r="I3664" s="423"/>
    </row>
    <row r="3665" spans="7:9">
      <c r="G3665" s="465"/>
      <c r="H3665" s="466"/>
      <c r="I3665" s="423"/>
    </row>
    <row r="3666" spans="7:9">
      <c r="G3666" s="465"/>
      <c r="H3666" s="466"/>
      <c r="I3666" s="423"/>
    </row>
    <row r="3667" spans="7:9">
      <c r="G3667" s="465"/>
      <c r="H3667" s="466"/>
      <c r="I3667" s="423"/>
    </row>
    <row r="3668" spans="7:9">
      <c r="G3668" s="465"/>
      <c r="H3668" s="466"/>
      <c r="I3668" s="423"/>
    </row>
    <row r="3669" spans="7:9">
      <c r="G3669" s="465"/>
      <c r="H3669" s="466"/>
      <c r="I3669" s="423"/>
    </row>
    <row r="3670" spans="7:9">
      <c r="G3670" s="465"/>
      <c r="H3670" s="466"/>
      <c r="I3670" s="423"/>
    </row>
    <row r="3671" spans="7:9">
      <c r="G3671" s="465"/>
      <c r="H3671" s="466"/>
      <c r="I3671" s="423"/>
    </row>
    <row r="3672" spans="7:9">
      <c r="G3672" s="465"/>
      <c r="H3672" s="466"/>
      <c r="I3672" s="423"/>
    </row>
    <row r="3673" spans="7:9">
      <c r="G3673" s="465"/>
      <c r="H3673" s="466"/>
      <c r="I3673" s="423"/>
    </row>
    <row r="3674" spans="7:9">
      <c r="G3674" s="465"/>
      <c r="H3674" s="466"/>
      <c r="I3674" s="423"/>
    </row>
    <row r="3675" spans="7:9">
      <c r="G3675" s="465"/>
      <c r="H3675" s="466"/>
      <c r="I3675" s="423"/>
    </row>
    <row r="3676" spans="7:9">
      <c r="G3676" s="465"/>
      <c r="H3676" s="466"/>
      <c r="I3676" s="423"/>
    </row>
    <row r="3677" spans="7:9">
      <c r="G3677" s="465"/>
      <c r="H3677" s="466"/>
      <c r="I3677" s="423"/>
    </row>
    <row r="3678" spans="7:9">
      <c r="G3678" s="465"/>
      <c r="H3678" s="466"/>
      <c r="I3678" s="423"/>
    </row>
    <row r="3679" spans="7:9">
      <c r="G3679" s="465"/>
      <c r="H3679" s="466"/>
      <c r="I3679" s="423"/>
    </row>
    <row r="3680" spans="7:9">
      <c r="G3680" s="465"/>
      <c r="H3680" s="466"/>
      <c r="I3680" s="423"/>
    </row>
    <row r="3681" spans="7:9">
      <c r="G3681" s="465"/>
      <c r="H3681" s="466"/>
      <c r="I3681" s="423"/>
    </row>
    <row r="3682" spans="7:9">
      <c r="G3682" s="465"/>
      <c r="H3682" s="466"/>
      <c r="I3682" s="423"/>
    </row>
    <row r="3683" spans="7:9">
      <c r="G3683" s="465"/>
      <c r="H3683" s="466"/>
      <c r="I3683" s="423"/>
    </row>
    <row r="3684" spans="7:9">
      <c r="G3684" s="465"/>
      <c r="H3684" s="466"/>
      <c r="I3684" s="423"/>
    </row>
    <row r="3685" spans="7:9">
      <c r="G3685" s="465"/>
      <c r="H3685" s="466"/>
      <c r="I3685" s="423"/>
    </row>
    <row r="3686" spans="7:9">
      <c r="G3686" s="465"/>
      <c r="H3686" s="466"/>
      <c r="I3686" s="423"/>
    </row>
    <row r="3687" spans="7:9">
      <c r="G3687" s="465"/>
      <c r="H3687" s="466"/>
      <c r="I3687" s="423"/>
    </row>
    <row r="3688" spans="7:9">
      <c r="G3688" s="465"/>
      <c r="H3688" s="466"/>
      <c r="I3688" s="423"/>
    </row>
    <row r="3689" spans="7:9">
      <c r="G3689" s="465"/>
      <c r="H3689" s="466"/>
      <c r="I3689" s="423"/>
    </row>
    <row r="3690" spans="7:9">
      <c r="G3690" s="465"/>
      <c r="H3690" s="466"/>
      <c r="I3690" s="423"/>
    </row>
    <row r="3691" spans="7:9">
      <c r="G3691" s="465"/>
      <c r="H3691" s="466"/>
      <c r="I3691" s="423"/>
    </row>
    <row r="3692" spans="7:9">
      <c r="G3692" s="465"/>
      <c r="H3692" s="466"/>
      <c r="I3692" s="423"/>
    </row>
    <row r="3693" spans="7:9">
      <c r="G3693" s="465"/>
      <c r="H3693" s="466"/>
      <c r="I3693" s="423"/>
    </row>
    <row r="3694" spans="7:9">
      <c r="G3694" s="465"/>
      <c r="H3694" s="466"/>
      <c r="I3694" s="423"/>
    </row>
    <row r="3695" spans="7:9">
      <c r="G3695" s="465"/>
      <c r="H3695" s="466"/>
      <c r="I3695" s="423"/>
    </row>
    <row r="3696" spans="7:9">
      <c r="G3696" s="465"/>
      <c r="H3696" s="466"/>
      <c r="I3696" s="423"/>
    </row>
    <row r="3697" spans="7:9">
      <c r="G3697" s="465"/>
      <c r="H3697" s="466"/>
      <c r="I3697" s="423"/>
    </row>
    <row r="3698" spans="7:9">
      <c r="G3698" s="465"/>
      <c r="H3698" s="466"/>
      <c r="I3698" s="423"/>
    </row>
    <row r="3699" spans="7:9">
      <c r="G3699" s="465"/>
      <c r="H3699" s="466"/>
      <c r="I3699" s="423"/>
    </row>
    <row r="3700" spans="7:9">
      <c r="G3700" s="465"/>
      <c r="H3700" s="466"/>
      <c r="I3700" s="423"/>
    </row>
    <row r="3701" spans="7:9">
      <c r="G3701" s="465"/>
      <c r="H3701" s="466"/>
      <c r="I3701" s="423"/>
    </row>
    <row r="3702" spans="7:9">
      <c r="G3702" s="465"/>
      <c r="H3702" s="466"/>
      <c r="I3702" s="423"/>
    </row>
    <row r="3703" spans="7:9">
      <c r="G3703" s="465"/>
      <c r="H3703" s="466"/>
      <c r="I3703" s="423"/>
    </row>
    <row r="3704" spans="7:9">
      <c r="G3704" s="465"/>
      <c r="H3704" s="466"/>
      <c r="I3704" s="423"/>
    </row>
    <row r="3705" spans="7:9">
      <c r="G3705" s="465"/>
      <c r="H3705" s="466"/>
      <c r="I3705" s="423"/>
    </row>
    <row r="3706" spans="7:9">
      <c r="G3706" s="465"/>
      <c r="H3706" s="466"/>
      <c r="I3706" s="423"/>
    </row>
    <row r="3707" spans="7:9">
      <c r="G3707" s="465"/>
      <c r="H3707" s="466"/>
      <c r="I3707" s="423"/>
    </row>
    <row r="3708" spans="7:9">
      <c r="G3708" s="465"/>
      <c r="H3708" s="466"/>
      <c r="I3708" s="423"/>
    </row>
    <row r="3709" spans="7:9">
      <c r="G3709" s="465"/>
      <c r="H3709" s="466"/>
      <c r="I3709" s="423"/>
    </row>
    <row r="3710" spans="7:9">
      <c r="G3710" s="465"/>
      <c r="H3710" s="466"/>
      <c r="I3710" s="423"/>
    </row>
    <row r="3711" spans="7:9">
      <c r="G3711" s="465"/>
      <c r="H3711" s="466"/>
      <c r="I3711" s="423"/>
    </row>
  </sheetData>
  <sheetProtection algorithmName="SHA-512" hashValue="wlFTYJzZy7CpebxWXPFzJbHEcTzOtFs8QdbWcpqIoqhOP8NhfYrloCeV9IbvRQ54yahuw4d1nl4W6bhWOfWWDw==" saltValue="lSjAqHz7HXljJaAw1Vg5Vw==" spinCount="100000" sheet="1" objects="1" scenarios="1" selectLockedCells="1"/>
  <mergeCells count="2">
    <mergeCell ref="B4:F4"/>
    <mergeCell ref="B5:F5"/>
  </mergeCells>
  <pageMargins left="0.98425196850393704" right="0.39370078740157483" top="0.9055118110236221" bottom="0.74803149606299213" header="0.39370078740157483" footer="0.51181102362204722"/>
  <pageSetup paperSize="9" scale="49" fitToHeight="0" orientation="portrait" r:id="rId1"/>
  <headerFooter alignWithMargins="0">
    <oddHeader>&amp;C&amp;"Segoe UI,Navadno"&amp;12Šolski kare - PZI&amp;RLUZ, d.d.</oddHeader>
    <oddFooter>&amp;R&amp;P/&amp;N</oddFooter>
  </headerFooter>
  <rowBreaks count="2" manualBreakCount="2">
    <brk id="42" max="10" man="1"/>
    <brk id="10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1"/>
  <sheetViews>
    <sheetView view="pageBreakPreview" topLeftCell="B19" zoomScaleNormal="100" zoomScaleSheetLayoutView="100" zoomScalePageLayoutView="85" workbookViewId="0">
      <selection activeCell="E28" sqref="E28:E30"/>
    </sheetView>
  </sheetViews>
  <sheetFormatPr defaultRowHeight="14.25"/>
  <cols>
    <col min="1" max="1" width="4.75" style="66" customWidth="1"/>
    <col min="2" max="2" width="41.875" style="67" customWidth="1"/>
    <col min="3" max="3" width="5.875" style="68" customWidth="1"/>
    <col min="4" max="4" width="7.625" style="69" customWidth="1"/>
    <col min="5" max="5" width="12.75" style="93" customWidth="1"/>
    <col min="6" max="6" width="11.75" style="344" customWidth="1"/>
    <col min="7" max="7" width="11.75" style="343" customWidth="1"/>
    <col min="8" max="8" width="11.75" style="335" customWidth="1"/>
    <col min="9" max="9" width="10" style="58" bestFit="1" customWidth="1"/>
    <col min="10" max="10" width="9.5" style="59" customWidth="1"/>
    <col min="11" max="11" width="9" style="60"/>
    <col min="12" max="12" width="4.375" style="58" customWidth="1"/>
    <col min="13" max="13" width="37" style="58" customWidth="1"/>
    <col min="14" max="14" width="5.125" style="58" customWidth="1"/>
    <col min="15" max="15" width="7.875" style="61" customWidth="1"/>
    <col min="16" max="16" width="9.5" style="62" customWidth="1"/>
    <col min="17" max="17" width="11.5" style="61" customWidth="1"/>
    <col min="18" max="18" width="9" style="58"/>
    <col min="19" max="19" width="9.5" style="63" customWidth="1"/>
    <col min="20" max="258" width="9" style="58"/>
    <col min="259" max="259" width="4.75" style="58" customWidth="1"/>
    <col min="260" max="260" width="38.5" style="58" customWidth="1"/>
    <col min="261" max="261" width="5.875" style="58" customWidth="1"/>
    <col min="262" max="262" width="7.625" style="58" customWidth="1"/>
    <col min="263" max="263" width="12.75" style="58" customWidth="1"/>
    <col min="264" max="264" width="11.75" style="58" customWidth="1"/>
    <col min="265" max="265" width="9" style="58"/>
    <col min="266" max="266" width="9.5" style="58" customWidth="1"/>
    <col min="267" max="267" width="9" style="58"/>
    <col min="268" max="268" width="4.375" style="58" customWidth="1"/>
    <col min="269" max="269" width="37" style="58" customWidth="1"/>
    <col min="270" max="270" width="5.125" style="58" customWidth="1"/>
    <col min="271" max="271" width="7.875" style="58" customWidth="1"/>
    <col min="272" max="272" width="9.5" style="58" customWidth="1"/>
    <col min="273" max="273" width="11.5" style="58" customWidth="1"/>
    <col min="274" max="274" width="9" style="58"/>
    <col min="275" max="275" width="9.5" style="58" customWidth="1"/>
    <col min="276" max="514" width="9" style="58"/>
    <col min="515" max="515" width="4.75" style="58" customWidth="1"/>
    <col min="516" max="516" width="38.5" style="58" customWidth="1"/>
    <col min="517" max="517" width="5.875" style="58" customWidth="1"/>
    <col min="518" max="518" width="7.625" style="58" customWidth="1"/>
    <col min="519" max="519" width="12.75" style="58" customWidth="1"/>
    <col min="520" max="520" width="11.75" style="58" customWidth="1"/>
    <col min="521" max="521" width="9" style="58"/>
    <col min="522" max="522" width="9.5" style="58" customWidth="1"/>
    <col min="523" max="523" width="9" style="58"/>
    <col min="524" max="524" width="4.375" style="58" customWidth="1"/>
    <col min="525" max="525" width="37" style="58" customWidth="1"/>
    <col min="526" max="526" width="5.125" style="58" customWidth="1"/>
    <col min="527" max="527" width="7.875" style="58" customWidth="1"/>
    <col min="528" max="528" width="9.5" style="58" customWidth="1"/>
    <col min="529" max="529" width="11.5" style="58" customWidth="1"/>
    <col min="530" max="530" width="9" style="58"/>
    <col min="531" max="531" width="9.5" style="58" customWidth="1"/>
    <col min="532" max="770" width="9" style="58"/>
    <col min="771" max="771" width="4.75" style="58" customWidth="1"/>
    <col min="772" max="772" width="38.5" style="58" customWidth="1"/>
    <col min="773" max="773" width="5.875" style="58" customWidth="1"/>
    <col min="774" max="774" width="7.625" style="58" customWidth="1"/>
    <col min="775" max="775" width="12.75" style="58" customWidth="1"/>
    <col min="776" max="776" width="11.75" style="58" customWidth="1"/>
    <col min="777" max="777" width="9" style="58"/>
    <col min="778" max="778" width="9.5" style="58" customWidth="1"/>
    <col min="779" max="779" width="9" style="58"/>
    <col min="780" max="780" width="4.375" style="58" customWidth="1"/>
    <col min="781" max="781" width="37" style="58" customWidth="1"/>
    <col min="782" max="782" width="5.125" style="58" customWidth="1"/>
    <col min="783" max="783" width="7.875" style="58" customWidth="1"/>
    <col min="784" max="784" width="9.5" style="58" customWidth="1"/>
    <col min="785" max="785" width="11.5" style="58" customWidth="1"/>
    <col min="786" max="786" width="9" style="58"/>
    <col min="787" max="787" width="9.5" style="58" customWidth="1"/>
    <col min="788" max="1026" width="9" style="58"/>
    <col min="1027" max="1027" width="4.75" style="58" customWidth="1"/>
    <col min="1028" max="1028" width="38.5" style="58" customWidth="1"/>
    <col min="1029" max="1029" width="5.875" style="58" customWidth="1"/>
    <col min="1030" max="1030" width="7.625" style="58" customWidth="1"/>
    <col min="1031" max="1031" width="12.75" style="58" customWidth="1"/>
    <col min="1032" max="1032" width="11.75" style="58" customWidth="1"/>
    <col min="1033" max="1033" width="9" style="58"/>
    <col min="1034" max="1034" width="9.5" style="58" customWidth="1"/>
    <col min="1035" max="1035" width="9" style="58"/>
    <col min="1036" max="1036" width="4.375" style="58" customWidth="1"/>
    <col min="1037" max="1037" width="37" style="58" customWidth="1"/>
    <col min="1038" max="1038" width="5.125" style="58" customWidth="1"/>
    <col min="1039" max="1039" width="7.875" style="58" customWidth="1"/>
    <col min="1040" max="1040" width="9.5" style="58" customWidth="1"/>
    <col min="1041" max="1041" width="11.5" style="58" customWidth="1"/>
    <col min="1042" max="1042" width="9" style="58"/>
    <col min="1043" max="1043" width="9.5" style="58" customWidth="1"/>
    <col min="1044" max="1282" width="9" style="58"/>
    <col min="1283" max="1283" width="4.75" style="58" customWidth="1"/>
    <col min="1284" max="1284" width="38.5" style="58" customWidth="1"/>
    <col min="1285" max="1285" width="5.875" style="58" customWidth="1"/>
    <col min="1286" max="1286" width="7.625" style="58" customWidth="1"/>
    <col min="1287" max="1287" width="12.75" style="58" customWidth="1"/>
    <col min="1288" max="1288" width="11.75" style="58" customWidth="1"/>
    <col min="1289" max="1289" width="9" style="58"/>
    <col min="1290" max="1290" width="9.5" style="58" customWidth="1"/>
    <col min="1291" max="1291" width="9" style="58"/>
    <col min="1292" max="1292" width="4.375" style="58" customWidth="1"/>
    <col min="1293" max="1293" width="37" style="58" customWidth="1"/>
    <col min="1294" max="1294" width="5.125" style="58" customWidth="1"/>
    <col min="1295" max="1295" width="7.875" style="58" customWidth="1"/>
    <col min="1296" max="1296" width="9.5" style="58" customWidth="1"/>
    <col min="1297" max="1297" width="11.5" style="58" customWidth="1"/>
    <col min="1298" max="1298" width="9" style="58"/>
    <col min="1299" max="1299" width="9.5" style="58" customWidth="1"/>
    <col min="1300" max="1538" width="9" style="58"/>
    <col min="1539" max="1539" width="4.75" style="58" customWidth="1"/>
    <col min="1540" max="1540" width="38.5" style="58" customWidth="1"/>
    <col min="1541" max="1541" width="5.875" style="58" customWidth="1"/>
    <col min="1542" max="1542" width="7.625" style="58" customWidth="1"/>
    <col min="1543" max="1543" width="12.75" style="58" customWidth="1"/>
    <col min="1544" max="1544" width="11.75" style="58" customWidth="1"/>
    <col min="1545" max="1545" width="9" style="58"/>
    <col min="1546" max="1546" width="9.5" style="58" customWidth="1"/>
    <col min="1547" max="1547" width="9" style="58"/>
    <col min="1548" max="1548" width="4.375" style="58" customWidth="1"/>
    <col min="1549" max="1549" width="37" style="58" customWidth="1"/>
    <col min="1550" max="1550" width="5.125" style="58" customWidth="1"/>
    <col min="1551" max="1551" width="7.875" style="58" customWidth="1"/>
    <col min="1552" max="1552" width="9.5" style="58" customWidth="1"/>
    <col min="1553" max="1553" width="11.5" style="58" customWidth="1"/>
    <col min="1554" max="1554" width="9" style="58"/>
    <col min="1555" max="1555" width="9.5" style="58" customWidth="1"/>
    <col min="1556" max="1794" width="9" style="58"/>
    <col min="1795" max="1795" width="4.75" style="58" customWidth="1"/>
    <col min="1796" max="1796" width="38.5" style="58" customWidth="1"/>
    <col min="1797" max="1797" width="5.875" style="58" customWidth="1"/>
    <col min="1798" max="1798" width="7.625" style="58" customWidth="1"/>
    <col min="1799" max="1799" width="12.75" style="58" customWidth="1"/>
    <col min="1800" max="1800" width="11.75" style="58" customWidth="1"/>
    <col min="1801" max="1801" width="9" style="58"/>
    <col min="1802" max="1802" width="9.5" style="58" customWidth="1"/>
    <col min="1803" max="1803" width="9" style="58"/>
    <col min="1804" max="1804" width="4.375" style="58" customWidth="1"/>
    <col min="1805" max="1805" width="37" style="58" customWidth="1"/>
    <col min="1806" max="1806" width="5.125" style="58" customWidth="1"/>
    <col min="1807" max="1807" width="7.875" style="58" customWidth="1"/>
    <col min="1808" max="1808" width="9.5" style="58" customWidth="1"/>
    <col min="1809" max="1809" width="11.5" style="58" customWidth="1"/>
    <col min="1810" max="1810" width="9" style="58"/>
    <col min="1811" max="1811" width="9.5" style="58" customWidth="1"/>
    <col min="1812" max="2050" width="9" style="58"/>
    <col min="2051" max="2051" width="4.75" style="58" customWidth="1"/>
    <col min="2052" max="2052" width="38.5" style="58" customWidth="1"/>
    <col min="2053" max="2053" width="5.875" style="58" customWidth="1"/>
    <col min="2054" max="2054" width="7.625" style="58" customWidth="1"/>
    <col min="2055" max="2055" width="12.75" style="58" customWidth="1"/>
    <col min="2056" max="2056" width="11.75" style="58" customWidth="1"/>
    <col min="2057" max="2057" width="9" style="58"/>
    <col min="2058" max="2058" width="9.5" style="58" customWidth="1"/>
    <col min="2059" max="2059" width="9" style="58"/>
    <col min="2060" max="2060" width="4.375" style="58" customWidth="1"/>
    <col min="2061" max="2061" width="37" style="58" customWidth="1"/>
    <col min="2062" max="2062" width="5.125" style="58" customWidth="1"/>
    <col min="2063" max="2063" width="7.875" style="58" customWidth="1"/>
    <col min="2064" max="2064" width="9.5" style="58" customWidth="1"/>
    <col min="2065" max="2065" width="11.5" style="58" customWidth="1"/>
    <col min="2066" max="2066" width="9" style="58"/>
    <col min="2067" max="2067" width="9.5" style="58" customWidth="1"/>
    <col min="2068" max="2306" width="9" style="58"/>
    <col min="2307" max="2307" width="4.75" style="58" customWidth="1"/>
    <col min="2308" max="2308" width="38.5" style="58" customWidth="1"/>
    <col min="2309" max="2309" width="5.875" style="58" customWidth="1"/>
    <col min="2310" max="2310" width="7.625" style="58" customWidth="1"/>
    <col min="2311" max="2311" width="12.75" style="58" customWidth="1"/>
    <col min="2312" max="2312" width="11.75" style="58" customWidth="1"/>
    <col min="2313" max="2313" width="9" style="58"/>
    <col min="2314" max="2314" width="9.5" style="58" customWidth="1"/>
    <col min="2315" max="2315" width="9" style="58"/>
    <col min="2316" max="2316" width="4.375" style="58" customWidth="1"/>
    <col min="2317" max="2317" width="37" style="58" customWidth="1"/>
    <col min="2318" max="2318" width="5.125" style="58" customWidth="1"/>
    <col min="2319" max="2319" width="7.875" style="58" customWidth="1"/>
    <col min="2320" max="2320" width="9.5" style="58" customWidth="1"/>
    <col min="2321" max="2321" width="11.5" style="58" customWidth="1"/>
    <col min="2322" max="2322" width="9" style="58"/>
    <col min="2323" max="2323" width="9.5" style="58" customWidth="1"/>
    <col min="2324" max="2562" width="9" style="58"/>
    <col min="2563" max="2563" width="4.75" style="58" customWidth="1"/>
    <col min="2564" max="2564" width="38.5" style="58" customWidth="1"/>
    <col min="2565" max="2565" width="5.875" style="58" customWidth="1"/>
    <col min="2566" max="2566" width="7.625" style="58" customWidth="1"/>
    <col min="2567" max="2567" width="12.75" style="58" customWidth="1"/>
    <col min="2568" max="2568" width="11.75" style="58" customWidth="1"/>
    <col min="2569" max="2569" width="9" style="58"/>
    <col min="2570" max="2570" width="9.5" style="58" customWidth="1"/>
    <col min="2571" max="2571" width="9" style="58"/>
    <col min="2572" max="2572" width="4.375" style="58" customWidth="1"/>
    <col min="2573" max="2573" width="37" style="58" customWidth="1"/>
    <col min="2574" max="2574" width="5.125" style="58" customWidth="1"/>
    <col min="2575" max="2575" width="7.875" style="58" customWidth="1"/>
    <col min="2576" max="2576" width="9.5" style="58" customWidth="1"/>
    <col min="2577" max="2577" width="11.5" style="58" customWidth="1"/>
    <col min="2578" max="2578" width="9" style="58"/>
    <col min="2579" max="2579" width="9.5" style="58" customWidth="1"/>
    <col min="2580" max="2818" width="9" style="58"/>
    <col min="2819" max="2819" width="4.75" style="58" customWidth="1"/>
    <col min="2820" max="2820" width="38.5" style="58" customWidth="1"/>
    <col min="2821" max="2821" width="5.875" style="58" customWidth="1"/>
    <col min="2822" max="2822" width="7.625" style="58" customWidth="1"/>
    <col min="2823" max="2823" width="12.75" style="58" customWidth="1"/>
    <col min="2824" max="2824" width="11.75" style="58" customWidth="1"/>
    <col min="2825" max="2825" width="9" style="58"/>
    <col min="2826" max="2826" width="9.5" style="58" customWidth="1"/>
    <col min="2827" max="2827" width="9" style="58"/>
    <col min="2828" max="2828" width="4.375" style="58" customWidth="1"/>
    <col min="2829" max="2829" width="37" style="58" customWidth="1"/>
    <col min="2830" max="2830" width="5.125" style="58" customWidth="1"/>
    <col min="2831" max="2831" width="7.875" style="58" customWidth="1"/>
    <col min="2832" max="2832" width="9.5" style="58" customWidth="1"/>
    <col min="2833" max="2833" width="11.5" style="58" customWidth="1"/>
    <col min="2834" max="2834" width="9" style="58"/>
    <col min="2835" max="2835" width="9.5" style="58" customWidth="1"/>
    <col min="2836" max="3074" width="9" style="58"/>
    <col min="3075" max="3075" width="4.75" style="58" customWidth="1"/>
    <col min="3076" max="3076" width="38.5" style="58" customWidth="1"/>
    <col min="3077" max="3077" width="5.875" style="58" customWidth="1"/>
    <col min="3078" max="3078" width="7.625" style="58" customWidth="1"/>
    <col min="3079" max="3079" width="12.75" style="58" customWidth="1"/>
    <col min="3080" max="3080" width="11.75" style="58" customWidth="1"/>
    <col min="3081" max="3081" width="9" style="58"/>
    <col min="3082" max="3082" width="9.5" style="58" customWidth="1"/>
    <col min="3083" max="3083" width="9" style="58"/>
    <col min="3084" max="3084" width="4.375" style="58" customWidth="1"/>
    <col min="3085" max="3085" width="37" style="58" customWidth="1"/>
    <col min="3086" max="3086" width="5.125" style="58" customWidth="1"/>
    <col min="3087" max="3087" width="7.875" style="58" customWidth="1"/>
    <col min="3088" max="3088" width="9.5" style="58" customWidth="1"/>
    <col min="3089" max="3089" width="11.5" style="58" customWidth="1"/>
    <col min="3090" max="3090" width="9" style="58"/>
    <col min="3091" max="3091" width="9.5" style="58" customWidth="1"/>
    <col min="3092" max="3330" width="9" style="58"/>
    <col min="3331" max="3331" width="4.75" style="58" customWidth="1"/>
    <col min="3332" max="3332" width="38.5" style="58" customWidth="1"/>
    <col min="3333" max="3333" width="5.875" style="58" customWidth="1"/>
    <col min="3334" max="3334" width="7.625" style="58" customWidth="1"/>
    <col min="3335" max="3335" width="12.75" style="58" customWidth="1"/>
    <col min="3336" max="3336" width="11.75" style="58" customWidth="1"/>
    <col min="3337" max="3337" width="9" style="58"/>
    <col min="3338" max="3338" width="9.5" style="58" customWidth="1"/>
    <col min="3339" max="3339" width="9" style="58"/>
    <col min="3340" max="3340" width="4.375" style="58" customWidth="1"/>
    <col min="3341" max="3341" width="37" style="58" customWidth="1"/>
    <col min="3342" max="3342" width="5.125" style="58" customWidth="1"/>
    <col min="3343" max="3343" width="7.875" style="58" customWidth="1"/>
    <col min="3344" max="3344" width="9.5" style="58" customWidth="1"/>
    <col min="3345" max="3345" width="11.5" style="58" customWidth="1"/>
    <col min="3346" max="3346" width="9" style="58"/>
    <col min="3347" max="3347" width="9.5" style="58" customWidth="1"/>
    <col min="3348" max="3586" width="9" style="58"/>
    <col min="3587" max="3587" width="4.75" style="58" customWidth="1"/>
    <col min="3588" max="3588" width="38.5" style="58" customWidth="1"/>
    <col min="3589" max="3589" width="5.875" style="58" customWidth="1"/>
    <col min="3590" max="3590" width="7.625" style="58" customWidth="1"/>
    <col min="3591" max="3591" width="12.75" style="58" customWidth="1"/>
    <col min="3592" max="3592" width="11.75" style="58" customWidth="1"/>
    <col min="3593" max="3593" width="9" style="58"/>
    <col min="3594" max="3594" width="9.5" style="58" customWidth="1"/>
    <col min="3595" max="3595" width="9" style="58"/>
    <col min="3596" max="3596" width="4.375" style="58" customWidth="1"/>
    <col min="3597" max="3597" width="37" style="58" customWidth="1"/>
    <col min="3598" max="3598" width="5.125" style="58" customWidth="1"/>
    <col min="3599" max="3599" width="7.875" style="58" customWidth="1"/>
    <col min="3600" max="3600" width="9.5" style="58" customWidth="1"/>
    <col min="3601" max="3601" width="11.5" style="58" customWidth="1"/>
    <col min="3602" max="3602" width="9" style="58"/>
    <col min="3603" max="3603" width="9.5" style="58" customWidth="1"/>
    <col min="3604" max="3842" width="9" style="58"/>
    <col min="3843" max="3843" width="4.75" style="58" customWidth="1"/>
    <col min="3844" max="3844" width="38.5" style="58" customWidth="1"/>
    <col min="3845" max="3845" width="5.875" style="58" customWidth="1"/>
    <col min="3846" max="3846" width="7.625" style="58" customWidth="1"/>
    <col min="3847" max="3847" width="12.75" style="58" customWidth="1"/>
    <col min="3848" max="3848" width="11.75" style="58" customWidth="1"/>
    <col min="3849" max="3849" width="9" style="58"/>
    <col min="3850" max="3850" width="9.5" style="58" customWidth="1"/>
    <col min="3851" max="3851" width="9" style="58"/>
    <col min="3852" max="3852" width="4.375" style="58" customWidth="1"/>
    <col min="3853" max="3853" width="37" style="58" customWidth="1"/>
    <col min="3854" max="3854" width="5.125" style="58" customWidth="1"/>
    <col min="3855" max="3855" width="7.875" style="58" customWidth="1"/>
    <col min="3856" max="3856" width="9.5" style="58" customWidth="1"/>
    <col min="3857" max="3857" width="11.5" style="58" customWidth="1"/>
    <col min="3858" max="3858" width="9" style="58"/>
    <col min="3859" max="3859" width="9.5" style="58" customWidth="1"/>
    <col min="3860" max="4098" width="9" style="58"/>
    <col min="4099" max="4099" width="4.75" style="58" customWidth="1"/>
    <col min="4100" max="4100" width="38.5" style="58" customWidth="1"/>
    <col min="4101" max="4101" width="5.875" style="58" customWidth="1"/>
    <col min="4102" max="4102" width="7.625" style="58" customWidth="1"/>
    <col min="4103" max="4103" width="12.75" style="58" customWidth="1"/>
    <col min="4104" max="4104" width="11.75" style="58" customWidth="1"/>
    <col min="4105" max="4105" width="9" style="58"/>
    <col min="4106" max="4106" width="9.5" style="58" customWidth="1"/>
    <col min="4107" max="4107" width="9" style="58"/>
    <col min="4108" max="4108" width="4.375" style="58" customWidth="1"/>
    <col min="4109" max="4109" width="37" style="58" customWidth="1"/>
    <col min="4110" max="4110" width="5.125" style="58" customWidth="1"/>
    <col min="4111" max="4111" width="7.875" style="58" customWidth="1"/>
    <col min="4112" max="4112" width="9.5" style="58" customWidth="1"/>
    <col min="4113" max="4113" width="11.5" style="58" customWidth="1"/>
    <col min="4114" max="4114" width="9" style="58"/>
    <col min="4115" max="4115" width="9.5" style="58" customWidth="1"/>
    <col min="4116" max="4354" width="9" style="58"/>
    <col min="4355" max="4355" width="4.75" style="58" customWidth="1"/>
    <col min="4356" max="4356" width="38.5" style="58" customWidth="1"/>
    <col min="4357" max="4357" width="5.875" style="58" customWidth="1"/>
    <col min="4358" max="4358" width="7.625" style="58" customWidth="1"/>
    <col min="4359" max="4359" width="12.75" style="58" customWidth="1"/>
    <col min="4360" max="4360" width="11.75" style="58" customWidth="1"/>
    <col min="4361" max="4361" width="9" style="58"/>
    <col min="4362" max="4362" width="9.5" style="58" customWidth="1"/>
    <col min="4363" max="4363" width="9" style="58"/>
    <col min="4364" max="4364" width="4.375" style="58" customWidth="1"/>
    <col min="4365" max="4365" width="37" style="58" customWidth="1"/>
    <col min="4366" max="4366" width="5.125" style="58" customWidth="1"/>
    <col min="4367" max="4367" width="7.875" style="58" customWidth="1"/>
    <col min="4368" max="4368" width="9.5" style="58" customWidth="1"/>
    <col min="4369" max="4369" width="11.5" style="58" customWidth="1"/>
    <col min="4370" max="4370" width="9" style="58"/>
    <col min="4371" max="4371" width="9.5" style="58" customWidth="1"/>
    <col min="4372" max="4610" width="9" style="58"/>
    <col min="4611" max="4611" width="4.75" style="58" customWidth="1"/>
    <col min="4612" max="4612" width="38.5" style="58" customWidth="1"/>
    <col min="4613" max="4613" width="5.875" style="58" customWidth="1"/>
    <col min="4614" max="4614" width="7.625" style="58" customWidth="1"/>
    <col min="4615" max="4615" width="12.75" style="58" customWidth="1"/>
    <col min="4616" max="4616" width="11.75" style="58" customWidth="1"/>
    <col min="4617" max="4617" width="9" style="58"/>
    <col min="4618" max="4618" width="9.5" style="58" customWidth="1"/>
    <col min="4619" max="4619" width="9" style="58"/>
    <col min="4620" max="4620" width="4.375" style="58" customWidth="1"/>
    <col min="4621" max="4621" width="37" style="58" customWidth="1"/>
    <col min="4622" max="4622" width="5.125" style="58" customWidth="1"/>
    <col min="4623" max="4623" width="7.875" style="58" customWidth="1"/>
    <col min="4624" max="4624" width="9.5" style="58" customWidth="1"/>
    <col min="4625" max="4625" width="11.5" style="58" customWidth="1"/>
    <col min="4626" max="4626" width="9" style="58"/>
    <col min="4627" max="4627" width="9.5" style="58" customWidth="1"/>
    <col min="4628" max="4866" width="9" style="58"/>
    <col min="4867" max="4867" width="4.75" style="58" customWidth="1"/>
    <col min="4868" max="4868" width="38.5" style="58" customWidth="1"/>
    <col min="4869" max="4869" width="5.875" style="58" customWidth="1"/>
    <col min="4870" max="4870" width="7.625" style="58" customWidth="1"/>
    <col min="4871" max="4871" width="12.75" style="58" customWidth="1"/>
    <col min="4872" max="4872" width="11.75" style="58" customWidth="1"/>
    <col min="4873" max="4873" width="9" style="58"/>
    <col min="4874" max="4874" width="9.5" style="58" customWidth="1"/>
    <col min="4875" max="4875" width="9" style="58"/>
    <col min="4876" max="4876" width="4.375" style="58" customWidth="1"/>
    <col min="4877" max="4877" width="37" style="58" customWidth="1"/>
    <col min="4878" max="4878" width="5.125" style="58" customWidth="1"/>
    <col min="4879" max="4879" width="7.875" style="58" customWidth="1"/>
    <col min="4880" max="4880" width="9.5" style="58" customWidth="1"/>
    <col min="4881" max="4881" width="11.5" style="58" customWidth="1"/>
    <col min="4882" max="4882" width="9" style="58"/>
    <col min="4883" max="4883" width="9.5" style="58" customWidth="1"/>
    <col min="4884" max="5122" width="9" style="58"/>
    <col min="5123" max="5123" width="4.75" style="58" customWidth="1"/>
    <col min="5124" max="5124" width="38.5" style="58" customWidth="1"/>
    <col min="5125" max="5125" width="5.875" style="58" customWidth="1"/>
    <col min="5126" max="5126" width="7.625" style="58" customWidth="1"/>
    <col min="5127" max="5127" width="12.75" style="58" customWidth="1"/>
    <col min="5128" max="5128" width="11.75" style="58" customWidth="1"/>
    <col min="5129" max="5129" width="9" style="58"/>
    <col min="5130" max="5130" width="9.5" style="58" customWidth="1"/>
    <col min="5131" max="5131" width="9" style="58"/>
    <col min="5132" max="5132" width="4.375" style="58" customWidth="1"/>
    <col min="5133" max="5133" width="37" style="58" customWidth="1"/>
    <col min="5134" max="5134" width="5.125" style="58" customWidth="1"/>
    <col min="5135" max="5135" width="7.875" style="58" customWidth="1"/>
    <col min="5136" max="5136" width="9.5" style="58" customWidth="1"/>
    <col min="5137" max="5137" width="11.5" style="58" customWidth="1"/>
    <col min="5138" max="5138" width="9" style="58"/>
    <col min="5139" max="5139" width="9.5" style="58" customWidth="1"/>
    <col min="5140" max="5378" width="9" style="58"/>
    <col min="5379" max="5379" width="4.75" style="58" customWidth="1"/>
    <col min="5380" max="5380" width="38.5" style="58" customWidth="1"/>
    <col min="5381" max="5381" width="5.875" style="58" customWidth="1"/>
    <col min="5382" max="5382" width="7.625" style="58" customWidth="1"/>
    <col min="5383" max="5383" width="12.75" style="58" customWidth="1"/>
    <col min="5384" max="5384" width="11.75" style="58" customWidth="1"/>
    <col min="5385" max="5385" width="9" style="58"/>
    <col min="5386" max="5386" width="9.5" style="58" customWidth="1"/>
    <col min="5387" max="5387" width="9" style="58"/>
    <col min="5388" max="5388" width="4.375" style="58" customWidth="1"/>
    <col min="5389" max="5389" width="37" style="58" customWidth="1"/>
    <col min="5390" max="5390" width="5.125" style="58" customWidth="1"/>
    <col min="5391" max="5391" width="7.875" style="58" customWidth="1"/>
    <col min="5392" max="5392" width="9.5" style="58" customWidth="1"/>
    <col min="5393" max="5393" width="11.5" style="58" customWidth="1"/>
    <col min="5394" max="5394" width="9" style="58"/>
    <col min="5395" max="5395" width="9.5" style="58" customWidth="1"/>
    <col min="5396" max="5634" width="9" style="58"/>
    <col min="5635" max="5635" width="4.75" style="58" customWidth="1"/>
    <col min="5636" max="5636" width="38.5" style="58" customWidth="1"/>
    <col min="5637" max="5637" width="5.875" style="58" customWidth="1"/>
    <col min="5638" max="5638" width="7.625" style="58" customWidth="1"/>
    <col min="5639" max="5639" width="12.75" style="58" customWidth="1"/>
    <col min="5640" max="5640" width="11.75" style="58" customWidth="1"/>
    <col min="5641" max="5641" width="9" style="58"/>
    <col min="5642" max="5642" width="9.5" style="58" customWidth="1"/>
    <col min="5643" max="5643" width="9" style="58"/>
    <col min="5644" max="5644" width="4.375" style="58" customWidth="1"/>
    <col min="5645" max="5645" width="37" style="58" customWidth="1"/>
    <col min="5646" max="5646" width="5.125" style="58" customWidth="1"/>
    <col min="5647" max="5647" width="7.875" style="58" customWidth="1"/>
    <col min="5648" max="5648" width="9.5" style="58" customWidth="1"/>
    <col min="5649" max="5649" width="11.5" style="58" customWidth="1"/>
    <col min="5650" max="5650" width="9" style="58"/>
    <col min="5651" max="5651" width="9.5" style="58" customWidth="1"/>
    <col min="5652" max="5890" width="9" style="58"/>
    <col min="5891" max="5891" width="4.75" style="58" customWidth="1"/>
    <col min="5892" max="5892" width="38.5" style="58" customWidth="1"/>
    <col min="5893" max="5893" width="5.875" style="58" customWidth="1"/>
    <col min="5894" max="5894" width="7.625" style="58" customWidth="1"/>
    <col min="5895" max="5895" width="12.75" style="58" customWidth="1"/>
    <col min="5896" max="5896" width="11.75" style="58" customWidth="1"/>
    <col min="5897" max="5897" width="9" style="58"/>
    <col min="5898" max="5898" width="9.5" style="58" customWidth="1"/>
    <col min="5899" max="5899" width="9" style="58"/>
    <col min="5900" max="5900" width="4.375" style="58" customWidth="1"/>
    <col min="5901" max="5901" width="37" style="58" customWidth="1"/>
    <col min="5902" max="5902" width="5.125" style="58" customWidth="1"/>
    <col min="5903" max="5903" width="7.875" style="58" customWidth="1"/>
    <col min="5904" max="5904" width="9.5" style="58" customWidth="1"/>
    <col min="5905" max="5905" width="11.5" style="58" customWidth="1"/>
    <col min="5906" max="5906" width="9" style="58"/>
    <col min="5907" max="5907" width="9.5" style="58" customWidth="1"/>
    <col min="5908" max="6146" width="9" style="58"/>
    <col min="6147" max="6147" width="4.75" style="58" customWidth="1"/>
    <col min="6148" max="6148" width="38.5" style="58" customWidth="1"/>
    <col min="6149" max="6149" width="5.875" style="58" customWidth="1"/>
    <col min="6150" max="6150" width="7.625" style="58" customWidth="1"/>
    <col min="6151" max="6151" width="12.75" style="58" customWidth="1"/>
    <col min="6152" max="6152" width="11.75" style="58" customWidth="1"/>
    <col min="6153" max="6153" width="9" style="58"/>
    <col min="6154" max="6154" width="9.5" style="58" customWidth="1"/>
    <col min="6155" max="6155" width="9" style="58"/>
    <col min="6156" max="6156" width="4.375" style="58" customWidth="1"/>
    <col min="6157" max="6157" width="37" style="58" customWidth="1"/>
    <col min="6158" max="6158" width="5.125" style="58" customWidth="1"/>
    <col min="6159" max="6159" width="7.875" style="58" customWidth="1"/>
    <col min="6160" max="6160" width="9.5" style="58" customWidth="1"/>
    <col min="6161" max="6161" width="11.5" style="58" customWidth="1"/>
    <col min="6162" max="6162" width="9" style="58"/>
    <col min="6163" max="6163" width="9.5" style="58" customWidth="1"/>
    <col min="6164" max="6402" width="9" style="58"/>
    <col min="6403" max="6403" width="4.75" style="58" customWidth="1"/>
    <col min="6404" max="6404" width="38.5" style="58" customWidth="1"/>
    <col min="6405" max="6405" width="5.875" style="58" customWidth="1"/>
    <col min="6406" max="6406" width="7.625" style="58" customWidth="1"/>
    <col min="6407" max="6407" width="12.75" style="58" customWidth="1"/>
    <col min="6408" max="6408" width="11.75" style="58" customWidth="1"/>
    <col min="6409" max="6409" width="9" style="58"/>
    <col min="6410" max="6410" width="9.5" style="58" customWidth="1"/>
    <col min="6411" max="6411" width="9" style="58"/>
    <col min="6412" max="6412" width="4.375" style="58" customWidth="1"/>
    <col min="6413" max="6413" width="37" style="58" customWidth="1"/>
    <col min="6414" max="6414" width="5.125" style="58" customWidth="1"/>
    <col min="6415" max="6415" width="7.875" style="58" customWidth="1"/>
    <col min="6416" max="6416" width="9.5" style="58" customWidth="1"/>
    <col min="6417" max="6417" width="11.5" style="58" customWidth="1"/>
    <col min="6418" max="6418" width="9" style="58"/>
    <col min="6419" max="6419" width="9.5" style="58" customWidth="1"/>
    <col min="6420" max="6658" width="9" style="58"/>
    <col min="6659" max="6659" width="4.75" style="58" customWidth="1"/>
    <col min="6660" max="6660" width="38.5" style="58" customWidth="1"/>
    <col min="6661" max="6661" width="5.875" style="58" customWidth="1"/>
    <col min="6662" max="6662" width="7.625" style="58" customWidth="1"/>
    <col min="6663" max="6663" width="12.75" style="58" customWidth="1"/>
    <col min="6664" max="6664" width="11.75" style="58" customWidth="1"/>
    <col min="6665" max="6665" width="9" style="58"/>
    <col min="6666" max="6666" width="9.5" style="58" customWidth="1"/>
    <col min="6667" max="6667" width="9" style="58"/>
    <col min="6668" max="6668" width="4.375" style="58" customWidth="1"/>
    <col min="6669" max="6669" width="37" style="58" customWidth="1"/>
    <col min="6670" max="6670" width="5.125" style="58" customWidth="1"/>
    <col min="6671" max="6671" width="7.875" style="58" customWidth="1"/>
    <col min="6672" max="6672" width="9.5" style="58" customWidth="1"/>
    <col min="6673" max="6673" width="11.5" style="58" customWidth="1"/>
    <col min="6674" max="6674" width="9" style="58"/>
    <col min="6675" max="6675" width="9.5" style="58" customWidth="1"/>
    <col min="6676" max="6914" width="9" style="58"/>
    <col min="6915" max="6915" width="4.75" style="58" customWidth="1"/>
    <col min="6916" max="6916" width="38.5" style="58" customWidth="1"/>
    <col min="6917" max="6917" width="5.875" style="58" customWidth="1"/>
    <col min="6918" max="6918" width="7.625" style="58" customWidth="1"/>
    <col min="6919" max="6919" width="12.75" style="58" customWidth="1"/>
    <col min="6920" max="6920" width="11.75" style="58" customWidth="1"/>
    <col min="6921" max="6921" width="9" style="58"/>
    <col min="6922" max="6922" width="9.5" style="58" customWidth="1"/>
    <col min="6923" max="6923" width="9" style="58"/>
    <col min="6924" max="6924" width="4.375" style="58" customWidth="1"/>
    <col min="6925" max="6925" width="37" style="58" customWidth="1"/>
    <col min="6926" max="6926" width="5.125" style="58" customWidth="1"/>
    <col min="6927" max="6927" width="7.875" style="58" customWidth="1"/>
    <col min="6928" max="6928" width="9.5" style="58" customWidth="1"/>
    <col min="6929" max="6929" width="11.5" style="58" customWidth="1"/>
    <col min="6930" max="6930" width="9" style="58"/>
    <col min="6931" max="6931" width="9.5" style="58" customWidth="1"/>
    <col min="6932" max="7170" width="9" style="58"/>
    <col min="7171" max="7171" width="4.75" style="58" customWidth="1"/>
    <col min="7172" max="7172" width="38.5" style="58" customWidth="1"/>
    <col min="7173" max="7173" width="5.875" style="58" customWidth="1"/>
    <col min="7174" max="7174" width="7.625" style="58" customWidth="1"/>
    <col min="7175" max="7175" width="12.75" style="58" customWidth="1"/>
    <col min="7176" max="7176" width="11.75" style="58" customWidth="1"/>
    <col min="7177" max="7177" width="9" style="58"/>
    <col min="7178" max="7178" width="9.5" style="58" customWidth="1"/>
    <col min="7179" max="7179" width="9" style="58"/>
    <col min="7180" max="7180" width="4.375" style="58" customWidth="1"/>
    <col min="7181" max="7181" width="37" style="58" customWidth="1"/>
    <col min="7182" max="7182" width="5.125" style="58" customWidth="1"/>
    <col min="7183" max="7183" width="7.875" style="58" customWidth="1"/>
    <col min="7184" max="7184" width="9.5" style="58" customWidth="1"/>
    <col min="7185" max="7185" width="11.5" style="58" customWidth="1"/>
    <col min="7186" max="7186" width="9" style="58"/>
    <col min="7187" max="7187" width="9.5" style="58" customWidth="1"/>
    <col min="7188" max="7426" width="9" style="58"/>
    <col min="7427" max="7427" width="4.75" style="58" customWidth="1"/>
    <col min="7428" max="7428" width="38.5" style="58" customWidth="1"/>
    <col min="7429" max="7429" width="5.875" style="58" customWidth="1"/>
    <col min="7430" max="7430" width="7.625" style="58" customWidth="1"/>
    <col min="7431" max="7431" width="12.75" style="58" customWidth="1"/>
    <col min="7432" max="7432" width="11.75" style="58" customWidth="1"/>
    <col min="7433" max="7433" width="9" style="58"/>
    <col min="7434" max="7434" width="9.5" style="58" customWidth="1"/>
    <col min="7435" max="7435" width="9" style="58"/>
    <col min="7436" max="7436" width="4.375" style="58" customWidth="1"/>
    <col min="7437" max="7437" width="37" style="58" customWidth="1"/>
    <col min="7438" max="7438" width="5.125" style="58" customWidth="1"/>
    <col min="7439" max="7439" width="7.875" style="58" customWidth="1"/>
    <col min="7440" max="7440" width="9.5" style="58" customWidth="1"/>
    <col min="7441" max="7441" width="11.5" style="58" customWidth="1"/>
    <col min="7442" max="7442" width="9" style="58"/>
    <col min="7443" max="7443" width="9.5" style="58" customWidth="1"/>
    <col min="7444" max="7682" width="9" style="58"/>
    <col min="7683" max="7683" width="4.75" style="58" customWidth="1"/>
    <col min="7684" max="7684" width="38.5" style="58" customWidth="1"/>
    <col min="7685" max="7685" width="5.875" style="58" customWidth="1"/>
    <col min="7686" max="7686" width="7.625" style="58" customWidth="1"/>
    <col min="7687" max="7687" width="12.75" style="58" customWidth="1"/>
    <col min="7688" max="7688" width="11.75" style="58" customWidth="1"/>
    <col min="7689" max="7689" width="9" style="58"/>
    <col min="7690" max="7690" width="9.5" style="58" customWidth="1"/>
    <col min="7691" max="7691" width="9" style="58"/>
    <col min="7692" max="7692" width="4.375" style="58" customWidth="1"/>
    <col min="7693" max="7693" width="37" style="58" customWidth="1"/>
    <col min="7694" max="7694" width="5.125" style="58" customWidth="1"/>
    <col min="7695" max="7695" width="7.875" style="58" customWidth="1"/>
    <col min="7696" max="7696" width="9.5" style="58" customWidth="1"/>
    <col min="7697" max="7697" width="11.5" style="58" customWidth="1"/>
    <col min="7698" max="7698" width="9" style="58"/>
    <col min="7699" max="7699" width="9.5" style="58" customWidth="1"/>
    <col min="7700" max="7938" width="9" style="58"/>
    <col min="7939" max="7939" width="4.75" style="58" customWidth="1"/>
    <col min="7940" max="7940" width="38.5" style="58" customWidth="1"/>
    <col min="7941" max="7941" width="5.875" style="58" customWidth="1"/>
    <col min="7942" max="7942" width="7.625" style="58" customWidth="1"/>
    <col min="7943" max="7943" width="12.75" style="58" customWidth="1"/>
    <col min="7944" max="7944" width="11.75" style="58" customWidth="1"/>
    <col min="7945" max="7945" width="9" style="58"/>
    <col min="7946" max="7946" width="9.5" style="58" customWidth="1"/>
    <col min="7947" max="7947" width="9" style="58"/>
    <col min="7948" max="7948" width="4.375" style="58" customWidth="1"/>
    <col min="7949" max="7949" width="37" style="58" customWidth="1"/>
    <col min="7950" max="7950" width="5.125" style="58" customWidth="1"/>
    <col min="7951" max="7951" width="7.875" style="58" customWidth="1"/>
    <col min="7952" max="7952" width="9.5" style="58" customWidth="1"/>
    <col min="7953" max="7953" width="11.5" style="58" customWidth="1"/>
    <col min="7954" max="7954" width="9" style="58"/>
    <col min="7955" max="7955" width="9.5" style="58" customWidth="1"/>
    <col min="7956" max="8194" width="9" style="58"/>
    <col min="8195" max="8195" width="4.75" style="58" customWidth="1"/>
    <col min="8196" max="8196" width="38.5" style="58" customWidth="1"/>
    <col min="8197" max="8197" width="5.875" style="58" customWidth="1"/>
    <col min="8198" max="8198" width="7.625" style="58" customWidth="1"/>
    <col min="8199" max="8199" width="12.75" style="58" customWidth="1"/>
    <col min="8200" max="8200" width="11.75" style="58" customWidth="1"/>
    <col min="8201" max="8201" width="9" style="58"/>
    <col min="8202" max="8202" width="9.5" style="58" customWidth="1"/>
    <col min="8203" max="8203" width="9" style="58"/>
    <col min="8204" max="8204" width="4.375" style="58" customWidth="1"/>
    <col min="8205" max="8205" width="37" style="58" customWidth="1"/>
    <col min="8206" max="8206" width="5.125" style="58" customWidth="1"/>
    <col min="8207" max="8207" width="7.875" style="58" customWidth="1"/>
    <col min="8208" max="8208" width="9.5" style="58" customWidth="1"/>
    <col min="8209" max="8209" width="11.5" style="58" customWidth="1"/>
    <col min="8210" max="8210" width="9" style="58"/>
    <col min="8211" max="8211" width="9.5" style="58" customWidth="1"/>
    <col min="8212" max="8450" width="9" style="58"/>
    <col min="8451" max="8451" width="4.75" style="58" customWidth="1"/>
    <col min="8452" max="8452" width="38.5" style="58" customWidth="1"/>
    <col min="8453" max="8453" width="5.875" style="58" customWidth="1"/>
    <col min="8454" max="8454" width="7.625" style="58" customWidth="1"/>
    <col min="8455" max="8455" width="12.75" style="58" customWidth="1"/>
    <col min="8456" max="8456" width="11.75" style="58" customWidth="1"/>
    <col min="8457" max="8457" width="9" style="58"/>
    <col min="8458" max="8458" width="9.5" style="58" customWidth="1"/>
    <col min="8459" max="8459" width="9" style="58"/>
    <col min="8460" max="8460" width="4.375" style="58" customWidth="1"/>
    <col min="8461" max="8461" width="37" style="58" customWidth="1"/>
    <col min="8462" max="8462" width="5.125" style="58" customWidth="1"/>
    <col min="8463" max="8463" width="7.875" style="58" customWidth="1"/>
    <col min="8464" max="8464" width="9.5" style="58" customWidth="1"/>
    <col min="8465" max="8465" width="11.5" style="58" customWidth="1"/>
    <col min="8466" max="8466" width="9" style="58"/>
    <col min="8467" max="8467" width="9.5" style="58" customWidth="1"/>
    <col min="8468" max="8706" width="9" style="58"/>
    <col min="8707" max="8707" width="4.75" style="58" customWidth="1"/>
    <col min="8708" max="8708" width="38.5" style="58" customWidth="1"/>
    <col min="8709" max="8709" width="5.875" style="58" customWidth="1"/>
    <col min="8710" max="8710" width="7.625" style="58" customWidth="1"/>
    <col min="8711" max="8711" width="12.75" style="58" customWidth="1"/>
    <col min="8712" max="8712" width="11.75" style="58" customWidth="1"/>
    <col min="8713" max="8713" width="9" style="58"/>
    <col min="8714" max="8714" width="9.5" style="58" customWidth="1"/>
    <col min="8715" max="8715" width="9" style="58"/>
    <col min="8716" max="8716" width="4.375" style="58" customWidth="1"/>
    <col min="8717" max="8717" width="37" style="58" customWidth="1"/>
    <col min="8718" max="8718" width="5.125" style="58" customWidth="1"/>
    <col min="8719" max="8719" width="7.875" style="58" customWidth="1"/>
    <col min="8720" max="8720" width="9.5" style="58" customWidth="1"/>
    <col min="8721" max="8721" width="11.5" style="58" customWidth="1"/>
    <col min="8722" max="8722" width="9" style="58"/>
    <col min="8723" max="8723" width="9.5" style="58" customWidth="1"/>
    <col min="8724" max="8962" width="9" style="58"/>
    <col min="8963" max="8963" width="4.75" style="58" customWidth="1"/>
    <col min="8964" max="8964" width="38.5" style="58" customWidth="1"/>
    <col min="8965" max="8965" width="5.875" style="58" customWidth="1"/>
    <col min="8966" max="8966" width="7.625" style="58" customWidth="1"/>
    <col min="8967" max="8967" width="12.75" style="58" customWidth="1"/>
    <col min="8968" max="8968" width="11.75" style="58" customWidth="1"/>
    <col min="8969" max="8969" width="9" style="58"/>
    <col min="8970" max="8970" width="9.5" style="58" customWidth="1"/>
    <col min="8971" max="8971" width="9" style="58"/>
    <col min="8972" max="8972" width="4.375" style="58" customWidth="1"/>
    <col min="8973" max="8973" width="37" style="58" customWidth="1"/>
    <col min="8974" max="8974" width="5.125" style="58" customWidth="1"/>
    <col min="8975" max="8975" width="7.875" style="58" customWidth="1"/>
    <col min="8976" max="8976" width="9.5" style="58" customWidth="1"/>
    <col min="8977" max="8977" width="11.5" style="58" customWidth="1"/>
    <col min="8978" max="8978" width="9" style="58"/>
    <col min="8979" max="8979" width="9.5" style="58" customWidth="1"/>
    <col min="8980" max="9218" width="9" style="58"/>
    <col min="9219" max="9219" width="4.75" style="58" customWidth="1"/>
    <col min="9220" max="9220" width="38.5" style="58" customWidth="1"/>
    <col min="9221" max="9221" width="5.875" style="58" customWidth="1"/>
    <col min="9222" max="9222" width="7.625" style="58" customWidth="1"/>
    <col min="9223" max="9223" width="12.75" style="58" customWidth="1"/>
    <col min="9224" max="9224" width="11.75" style="58" customWidth="1"/>
    <col min="9225" max="9225" width="9" style="58"/>
    <col min="9226" max="9226" width="9.5" style="58" customWidth="1"/>
    <col min="9227" max="9227" width="9" style="58"/>
    <col min="9228" max="9228" width="4.375" style="58" customWidth="1"/>
    <col min="9229" max="9229" width="37" style="58" customWidth="1"/>
    <col min="9230" max="9230" width="5.125" style="58" customWidth="1"/>
    <col min="9231" max="9231" width="7.875" style="58" customWidth="1"/>
    <col min="9232" max="9232" width="9.5" style="58" customWidth="1"/>
    <col min="9233" max="9233" width="11.5" style="58" customWidth="1"/>
    <col min="9234" max="9234" width="9" style="58"/>
    <col min="9235" max="9235" width="9.5" style="58" customWidth="1"/>
    <col min="9236" max="9474" width="9" style="58"/>
    <col min="9475" max="9475" width="4.75" style="58" customWidth="1"/>
    <col min="9476" max="9476" width="38.5" style="58" customWidth="1"/>
    <col min="9477" max="9477" width="5.875" style="58" customWidth="1"/>
    <col min="9478" max="9478" width="7.625" style="58" customWidth="1"/>
    <col min="9479" max="9479" width="12.75" style="58" customWidth="1"/>
    <col min="9480" max="9480" width="11.75" style="58" customWidth="1"/>
    <col min="9481" max="9481" width="9" style="58"/>
    <col min="9482" max="9482" width="9.5" style="58" customWidth="1"/>
    <col min="9483" max="9483" width="9" style="58"/>
    <col min="9484" max="9484" width="4.375" style="58" customWidth="1"/>
    <col min="9485" max="9485" width="37" style="58" customWidth="1"/>
    <col min="9486" max="9486" width="5.125" style="58" customWidth="1"/>
    <col min="9487" max="9487" width="7.875" style="58" customWidth="1"/>
    <col min="9488" max="9488" width="9.5" style="58" customWidth="1"/>
    <col min="9489" max="9489" width="11.5" style="58" customWidth="1"/>
    <col min="9490" max="9490" width="9" style="58"/>
    <col min="9491" max="9491" width="9.5" style="58" customWidth="1"/>
    <col min="9492" max="9730" width="9" style="58"/>
    <col min="9731" max="9731" width="4.75" style="58" customWidth="1"/>
    <col min="9732" max="9732" width="38.5" style="58" customWidth="1"/>
    <col min="9733" max="9733" width="5.875" style="58" customWidth="1"/>
    <col min="9734" max="9734" width="7.625" style="58" customWidth="1"/>
    <col min="9735" max="9735" width="12.75" style="58" customWidth="1"/>
    <col min="9736" max="9736" width="11.75" style="58" customWidth="1"/>
    <col min="9737" max="9737" width="9" style="58"/>
    <col min="9738" max="9738" width="9.5" style="58" customWidth="1"/>
    <col min="9739" max="9739" width="9" style="58"/>
    <col min="9740" max="9740" width="4.375" style="58" customWidth="1"/>
    <col min="9741" max="9741" width="37" style="58" customWidth="1"/>
    <col min="9742" max="9742" width="5.125" style="58" customWidth="1"/>
    <col min="9743" max="9743" width="7.875" style="58" customWidth="1"/>
    <col min="9744" max="9744" width="9.5" style="58" customWidth="1"/>
    <col min="9745" max="9745" width="11.5" style="58" customWidth="1"/>
    <col min="9746" max="9746" width="9" style="58"/>
    <col min="9747" max="9747" width="9.5" style="58" customWidth="1"/>
    <col min="9748" max="9986" width="9" style="58"/>
    <col min="9987" max="9987" width="4.75" style="58" customWidth="1"/>
    <col min="9988" max="9988" width="38.5" style="58" customWidth="1"/>
    <col min="9989" max="9989" width="5.875" style="58" customWidth="1"/>
    <col min="9990" max="9990" width="7.625" style="58" customWidth="1"/>
    <col min="9991" max="9991" width="12.75" style="58" customWidth="1"/>
    <col min="9992" max="9992" width="11.75" style="58" customWidth="1"/>
    <col min="9993" max="9993" width="9" style="58"/>
    <col min="9994" max="9994" width="9.5" style="58" customWidth="1"/>
    <col min="9995" max="9995" width="9" style="58"/>
    <col min="9996" max="9996" width="4.375" style="58" customWidth="1"/>
    <col min="9997" max="9997" width="37" style="58" customWidth="1"/>
    <col min="9998" max="9998" width="5.125" style="58" customWidth="1"/>
    <col min="9999" max="9999" width="7.875" style="58" customWidth="1"/>
    <col min="10000" max="10000" width="9.5" style="58" customWidth="1"/>
    <col min="10001" max="10001" width="11.5" style="58" customWidth="1"/>
    <col min="10002" max="10002" width="9" style="58"/>
    <col min="10003" max="10003" width="9.5" style="58" customWidth="1"/>
    <col min="10004" max="10242" width="9" style="58"/>
    <col min="10243" max="10243" width="4.75" style="58" customWidth="1"/>
    <col min="10244" max="10244" width="38.5" style="58" customWidth="1"/>
    <col min="10245" max="10245" width="5.875" style="58" customWidth="1"/>
    <col min="10246" max="10246" width="7.625" style="58" customWidth="1"/>
    <col min="10247" max="10247" width="12.75" style="58" customWidth="1"/>
    <col min="10248" max="10248" width="11.75" style="58" customWidth="1"/>
    <col min="10249" max="10249" width="9" style="58"/>
    <col min="10250" max="10250" width="9.5" style="58" customWidth="1"/>
    <col min="10251" max="10251" width="9" style="58"/>
    <col min="10252" max="10252" width="4.375" style="58" customWidth="1"/>
    <col min="10253" max="10253" width="37" style="58" customWidth="1"/>
    <col min="10254" max="10254" width="5.125" style="58" customWidth="1"/>
    <col min="10255" max="10255" width="7.875" style="58" customWidth="1"/>
    <col min="10256" max="10256" width="9.5" style="58" customWidth="1"/>
    <col min="10257" max="10257" width="11.5" style="58" customWidth="1"/>
    <col min="10258" max="10258" width="9" style="58"/>
    <col min="10259" max="10259" width="9.5" style="58" customWidth="1"/>
    <col min="10260" max="10498" width="9" style="58"/>
    <col min="10499" max="10499" width="4.75" style="58" customWidth="1"/>
    <col min="10500" max="10500" width="38.5" style="58" customWidth="1"/>
    <col min="10501" max="10501" width="5.875" style="58" customWidth="1"/>
    <col min="10502" max="10502" width="7.625" style="58" customWidth="1"/>
    <col min="10503" max="10503" width="12.75" style="58" customWidth="1"/>
    <col min="10504" max="10504" width="11.75" style="58" customWidth="1"/>
    <col min="10505" max="10505" width="9" style="58"/>
    <col min="10506" max="10506" width="9.5" style="58" customWidth="1"/>
    <col min="10507" max="10507" width="9" style="58"/>
    <col min="10508" max="10508" width="4.375" style="58" customWidth="1"/>
    <col min="10509" max="10509" width="37" style="58" customWidth="1"/>
    <col min="10510" max="10510" width="5.125" style="58" customWidth="1"/>
    <col min="10511" max="10511" width="7.875" style="58" customWidth="1"/>
    <col min="10512" max="10512" width="9.5" style="58" customWidth="1"/>
    <col min="10513" max="10513" width="11.5" style="58" customWidth="1"/>
    <col min="10514" max="10514" width="9" style="58"/>
    <col min="10515" max="10515" width="9.5" style="58" customWidth="1"/>
    <col min="10516" max="10754" width="9" style="58"/>
    <col min="10755" max="10755" width="4.75" style="58" customWidth="1"/>
    <col min="10756" max="10756" width="38.5" style="58" customWidth="1"/>
    <col min="10757" max="10757" width="5.875" style="58" customWidth="1"/>
    <col min="10758" max="10758" width="7.625" style="58" customWidth="1"/>
    <col min="10759" max="10759" width="12.75" style="58" customWidth="1"/>
    <col min="10760" max="10760" width="11.75" style="58" customWidth="1"/>
    <col min="10761" max="10761" width="9" style="58"/>
    <col min="10762" max="10762" width="9.5" style="58" customWidth="1"/>
    <col min="10763" max="10763" width="9" style="58"/>
    <col min="10764" max="10764" width="4.375" style="58" customWidth="1"/>
    <col min="10765" max="10765" width="37" style="58" customWidth="1"/>
    <col min="10766" max="10766" width="5.125" style="58" customWidth="1"/>
    <col min="10767" max="10767" width="7.875" style="58" customWidth="1"/>
    <col min="10768" max="10768" width="9.5" style="58" customWidth="1"/>
    <col min="10769" max="10769" width="11.5" style="58" customWidth="1"/>
    <col min="10770" max="10770" width="9" style="58"/>
    <col min="10771" max="10771" width="9.5" style="58" customWidth="1"/>
    <col min="10772" max="11010" width="9" style="58"/>
    <col min="11011" max="11011" width="4.75" style="58" customWidth="1"/>
    <col min="11012" max="11012" width="38.5" style="58" customWidth="1"/>
    <col min="11013" max="11013" width="5.875" style="58" customWidth="1"/>
    <col min="11014" max="11014" width="7.625" style="58" customWidth="1"/>
    <col min="11015" max="11015" width="12.75" style="58" customWidth="1"/>
    <col min="11016" max="11016" width="11.75" style="58" customWidth="1"/>
    <col min="11017" max="11017" width="9" style="58"/>
    <col min="11018" max="11018" width="9.5" style="58" customWidth="1"/>
    <col min="11019" max="11019" width="9" style="58"/>
    <col min="11020" max="11020" width="4.375" style="58" customWidth="1"/>
    <col min="11021" max="11021" width="37" style="58" customWidth="1"/>
    <col min="11022" max="11022" width="5.125" style="58" customWidth="1"/>
    <col min="11023" max="11023" width="7.875" style="58" customWidth="1"/>
    <col min="11024" max="11024" width="9.5" style="58" customWidth="1"/>
    <col min="11025" max="11025" width="11.5" style="58" customWidth="1"/>
    <col min="11026" max="11026" width="9" style="58"/>
    <col min="11027" max="11027" width="9.5" style="58" customWidth="1"/>
    <col min="11028" max="11266" width="9" style="58"/>
    <col min="11267" max="11267" width="4.75" style="58" customWidth="1"/>
    <col min="11268" max="11268" width="38.5" style="58" customWidth="1"/>
    <col min="11269" max="11269" width="5.875" style="58" customWidth="1"/>
    <col min="11270" max="11270" width="7.625" style="58" customWidth="1"/>
    <col min="11271" max="11271" width="12.75" style="58" customWidth="1"/>
    <col min="11272" max="11272" width="11.75" style="58" customWidth="1"/>
    <col min="11273" max="11273" width="9" style="58"/>
    <col min="11274" max="11274" width="9.5" style="58" customWidth="1"/>
    <col min="11275" max="11275" width="9" style="58"/>
    <col min="11276" max="11276" width="4.375" style="58" customWidth="1"/>
    <col min="11277" max="11277" width="37" style="58" customWidth="1"/>
    <col min="11278" max="11278" width="5.125" style="58" customWidth="1"/>
    <col min="11279" max="11279" width="7.875" style="58" customWidth="1"/>
    <col min="11280" max="11280" width="9.5" style="58" customWidth="1"/>
    <col min="11281" max="11281" width="11.5" style="58" customWidth="1"/>
    <col min="11282" max="11282" width="9" style="58"/>
    <col min="11283" max="11283" width="9.5" style="58" customWidth="1"/>
    <col min="11284" max="11522" width="9" style="58"/>
    <col min="11523" max="11523" width="4.75" style="58" customWidth="1"/>
    <col min="11524" max="11524" width="38.5" style="58" customWidth="1"/>
    <col min="11525" max="11525" width="5.875" style="58" customWidth="1"/>
    <col min="11526" max="11526" width="7.625" style="58" customWidth="1"/>
    <col min="11527" max="11527" width="12.75" style="58" customWidth="1"/>
    <col min="11528" max="11528" width="11.75" style="58" customWidth="1"/>
    <col min="11529" max="11529" width="9" style="58"/>
    <col min="11530" max="11530" width="9.5" style="58" customWidth="1"/>
    <col min="11531" max="11531" width="9" style="58"/>
    <col min="11532" max="11532" width="4.375" style="58" customWidth="1"/>
    <col min="11533" max="11533" width="37" style="58" customWidth="1"/>
    <col min="11534" max="11534" width="5.125" style="58" customWidth="1"/>
    <col min="11535" max="11535" width="7.875" style="58" customWidth="1"/>
    <col min="11536" max="11536" width="9.5" style="58" customWidth="1"/>
    <col min="11537" max="11537" width="11.5" style="58" customWidth="1"/>
    <col min="11538" max="11538" width="9" style="58"/>
    <col min="11539" max="11539" width="9.5" style="58" customWidth="1"/>
    <col min="11540" max="11778" width="9" style="58"/>
    <col min="11779" max="11779" width="4.75" style="58" customWidth="1"/>
    <col min="11780" max="11780" width="38.5" style="58" customWidth="1"/>
    <col min="11781" max="11781" width="5.875" style="58" customWidth="1"/>
    <col min="11782" max="11782" width="7.625" style="58" customWidth="1"/>
    <col min="11783" max="11783" width="12.75" style="58" customWidth="1"/>
    <col min="11784" max="11784" width="11.75" style="58" customWidth="1"/>
    <col min="11785" max="11785" width="9" style="58"/>
    <col min="11786" max="11786" width="9.5" style="58" customWidth="1"/>
    <col min="11787" max="11787" width="9" style="58"/>
    <col min="11788" max="11788" width="4.375" style="58" customWidth="1"/>
    <col min="11789" max="11789" width="37" style="58" customWidth="1"/>
    <col min="11790" max="11790" width="5.125" style="58" customWidth="1"/>
    <col min="11791" max="11791" width="7.875" style="58" customWidth="1"/>
    <col min="11792" max="11792" width="9.5" style="58" customWidth="1"/>
    <col min="11793" max="11793" width="11.5" style="58" customWidth="1"/>
    <col min="11794" max="11794" width="9" style="58"/>
    <col min="11795" max="11795" width="9.5" style="58" customWidth="1"/>
    <col min="11796" max="12034" width="9" style="58"/>
    <col min="12035" max="12035" width="4.75" style="58" customWidth="1"/>
    <col min="12036" max="12036" width="38.5" style="58" customWidth="1"/>
    <col min="12037" max="12037" width="5.875" style="58" customWidth="1"/>
    <col min="12038" max="12038" width="7.625" style="58" customWidth="1"/>
    <col min="12039" max="12039" width="12.75" style="58" customWidth="1"/>
    <col min="12040" max="12040" width="11.75" style="58" customWidth="1"/>
    <col min="12041" max="12041" width="9" style="58"/>
    <col min="12042" max="12042" width="9.5" style="58" customWidth="1"/>
    <col min="12043" max="12043" width="9" style="58"/>
    <col min="12044" max="12044" width="4.375" style="58" customWidth="1"/>
    <col min="12045" max="12045" width="37" style="58" customWidth="1"/>
    <col min="12046" max="12046" width="5.125" style="58" customWidth="1"/>
    <col min="12047" max="12047" width="7.875" style="58" customWidth="1"/>
    <col min="12048" max="12048" width="9.5" style="58" customWidth="1"/>
    <col min="12049" max="12049" width="11.5" style="58" customWidth="1"/>
    <col min="12050" max="12050" width="9" style="58"/>
    <col min="12051" max="12051" width="9.5" style="58" customWidth="1"/>
    <col min="12052" max="12290" width="9" style="58"/>
    <col min="12291" max="12291" width="4.75" style="58" customWidth="1"/>
    <col min="12292" max="12292" width="38.5" style="58" customWidth="1"/>
    <col min="12293" max="12293" width="5.875" style="58" customWidth="1"/>
    <col min="12294" max="12294" width="7.625" style="58" customWidth="1"/>
    <col min="12295" max="12295" width="12.75" style="58" customWidth="1"/>
    <col min="12296" max="12296" width="11.75" style="58" customWidth="1"/>
    <col min="12297" max="12297" width="9" style="58"/>
    <col min="12298" max="12298" width="9.5" style="58" customWidth="1"/>
    <col min="12299" max="12299" width="9" style="58"/>
    <col min="12300" max="12300" width="4.375" style="58" customWidth="1"/>
    <col min="12301" max="12301" width="37" style="58" customWidth="1"/>
    <col min="12302" max="12302" width="5.125" style="58" customWidth="1"/>
    <col min="12303" max="12303" width="7.875" style="58" customWidth="1"/>
    <col min="12304" max="12304" width="9.5" style="58" customWidth="1"/>
    <col min="12305" max="12305" width="11.5" style="58" customWidth="1"/>
    <col min="12306" max="12306" width="9" style="58"/>
    <col min="12307" max="12307" width="9.5" style="58" customWidth="1"/>
    <col min="12308" max="12546" width="9" style="58"/>
    <col min="12547" max="12547" width="4.75" style="58" customWidth="1"/>
    <col min="12548" max="12548" width="38.5" style="58" customWidth="1"/>
    <col min="12549" max="12549" width="5.875" style="58" customWidth="1"/>
    <col min="12550" max="12550" width="7.625" style="58" customWidth="1"/>
    <col min="12551" max="12551" width="12.75" style="58" customWidth="1"/>
    <col min="12552" max="12552" width="11.75" style="58" customWidth="1"/>
    <col min="12553" max="12553" width="9" style="58"/>
    <col min="12554" max="12554" width="9.5" style="58" customWidth="1"/>
    <col min="12555" max="12555" width="9" style="58"/>
    <col min="12556" max="12556" width="4.375" style="58" customWidth="1"/>
    <col min="12557" max="12557" width="37" style="58" customWidth="1"/>
    <col min="12558" max="12558" width="5.125" style="58" customWidth="1"/>
    <col min="12559" max="12559" width="7.875" style="58" customWidth="1"/>
    <col min="12560" max="12560" width="9.5" style="58" customWidth="1"/>
    <col min="12561" max="12561" width="11.5" style="58" customWidth="1"/>
    <col min="12562" max="12562" width="9" style="58"/>
    <col min="12563" max="12563" width="9.5" style="58" customWidth="1"/>
    <col min="12564" max="12802" width="9" style="58"/>
    <col min="12803" max="12803" width="4.75" style="58" customWidth="1"/>
    <col min="12804" max="12804" width="38.5" style="58" customWidth="1"/>
    <col min="12805" max="12805" width="5.875" style="58" customWidth="1"/>
    <col min="12806" max="12806" width="7.625" style="58" customWidth="1"/>
    <col min="12807" max="12807" width="12.75" style="58" customWidth="1"/>
    <col min="12808" max="12808" width="11.75" style="58" customWidth="1"/>
    <col min="12809" max="12809" width="9" style="58"/>
    <col min="12810" max="12810" width="9.5" style="58" customWidth="1"/>
    <col min="12811" max="12811" width="9" style="58"/>
    <col min="12812" max="12812" width="4.375" style="58" customWidth="1"/>
    <col min="12813" max="12813" width="37" style="58" customWidth="1"/>
    <col min="12814" max="12814" width="5.125" style="58" customWidth="1"/>
    <col min="12815" max="12815" width="7.875" style="58" customWidth="1"/>
    <col min="12816" max="12816" width="9.5" style="58" customWidth="1"/>
    <col min="12817" max="12817" width="11.5" style="58" customWidth="1"/>
    <col min="12818" max="12818" width="9" style="58"/>
    <col min="12819" max="12819" width="9.5" style="58" customWidth="1"/>
    <col min="12820" max="13058" width="9" style="58"/>
    <col min="13059" max="13059" width="4.75" style="58" customWidth="1"/>
    <col min="13060" max="13060" width="38.5" style="58" customWidth="1"/>
    <col min="13061" max="13061" width="5.875" style="58" customWidth="1"/>
    <col min="13062" max="13062" width="7.625" style="58" customWidth="1"/>
    <col min="13063" max="13063" width="12.75" style="58" customWidth="1"/>
    <col min="13064" max="13064" width="11.75" style="58" customWidth="1"/>
    <col min="13065" max="13065" width="9" style="58"/>
    <col min="13066" max="13066" width="9.5" style="58" customWidth="1"/>
    <col min="13067" max="13067" width="9" style="58"/>
    <col min="13068" max="13068" width="4.375" style="58" customWidth="1"/>
    <col min="13069" max="13069" width="37" style="58" customWidth="1"/>
    <col min="13070" max="13070" width="5.125" style="58" customWidth="1"/>
    <col min="13071" max="13071" width="7.875" style="58" customWidth="1"/>
    <col min="13072" max="13072" width="9.5" style="58" customWidth="1"/>
    <col min="13073" max="13073" width="11.5" style="58" customWidth="1"/>
    <col min="13074" max="13074" width="9" style="58"/>
    <col min="13075" max="13075" width="9.5" style="58" customWidth="1"/>
    <col min="13076" max="13314" width="9" style="58"/>
    <col min="13315" max="13315" width="4.75" style="58" customWidth="1"/>
    <col min="13316" max="13316" width="38.5" style="58" customWidth="1"/>
    <col min="13317" max="13317" width="5.875" style="58" customWidth="1"/>
    <col min="13318" max="13318" width="7.625" style="58" customWidth="1"/>
    <col min="13319" max="13319" width="12.75" style="58" customWidth="1"/>
    <col min="13320" max="13320" width="11.75" style="58" customWidth="1"/>
    <col min="13321" max="13321" width="9" style="58"/>
    <col min="13322" max="13322" width="9.5" style="58" customWidth="1"/>
    <col min="13323" max="13323" width="9" style="58"/>
    <col min="13324" max="13324" width="4.375" style="58" customWidth="1"/>
    <col min="13325" max="13325" width="37" style="58" customWidth="1"/>
    <col min="13326" max="13326" width="5.125" style="58" customWidth="1"/>
    <col min="13327" max="13327" width="7.875" style="58" customWidth="1"/>
    <col min="13328" max="13328" width="9.5" style="58" customWidth="1"/>
    <col min="13329" max="13329" width="11.5" style="58" customWidth="1"/>
    <col min="13330" max="13330" width="9" style="58"/>
    <col min="13331" max="13331" width="9.5" style="58" customWidth="1"/>
    <col min="13332" max="13570" width="9" style="58"/>
    <col min="13571" max="13571" width="4.75" style="58" customWidth="1"/>
    <col min="13572" max="13572" width="38.5" style="58" customWidth="1"/>
    <col min="13573" max="13573" width="5.875" style="58" customWidth="1"/>
    <col min="13574" max="13574" width="7.625" style="58" customWidth="1"/>
    <col min="13575" max="13575" width="12.75" style="58" customWidth="1"/>
    <col min="13576" max="13576" width="11.75" style="58" customWidth="1"/>
    <col min="13577" max="13577" width="9" style="58"/>
    <col min="13578" max="13578" width="9.5" style="58" customWidth="1"/>
    <col min="13579" max="13579" width="9" style="58"/>
    <col min="13580" max="13580" width="4.375" style="58" customWidth="1"/>
    <col min="13581" max="13581" width="37" style="58" customWidth="1"/>
    <col min="13582" max="13582" width="5.125" style="58" customWidth="1"/>
    <col min="13583" max="13583" width="7.875" style="58" customWidth="1"/>
    <col min="13584" max="13584" width="9.5" style="58" customWidth="1"/>
    <col min="13585" max="13585" width="11.5" style="58" customWidth="1"/>
    <col min="13586" max="13586" width="9" style="58"/>
    <col min="13587" max="13587" width="9.5" style="58" customWidth="1"/>
    <col min="13588" max="13826" width="9" style="58"/>
    <col min="13827" max="13827" width="4.75" style="58" customWidth="1"/>
    <col min="13828" max="13828" width="38.5" style="58" customWidth="1"/>
    <col min="13829" max="13829" width="5.875" style="58" customWidth="1"/>
    <col min="13830" max="13830" width="7.625" style="58" customWidth="1"/>
    <col min="13831" max="13831" width="12.75" style="58" customWidth="1"/>
    <col min="13832" max="13832" width="11.75" style="58" customWidth="1"/>
    <col min="13833" max="13833" width="9" style="58"/>
    <col min="13834" max="13834" width="9.5" style="58" customWidth="1"/>
    <col min="13835" max="13835" width="9" style="58"/>
    <col min="13836" max="13836" width="4.375" style="58" customWidth="1"/>
    <col min="13837" max="13837" width="37" style="58" customWidth="1"/>
    <col min="13838" max="13838" width="5.125" style="58" customWidth="1"/>
    <col min="13839" max="13839" width="7.875" style="58" customWidth="1"/>
    <col min="13840" max="13840" width="9.5" style="58" customWidth="1"/>
    <col min="13841" max="13841" width="11.5" style="58" customWidth="1"/>
    <col min="13842" max="13842" width="9" style="58"/>
    <col min="13843" max="13843" width="9.5" style="58" customWidth="1"/>
    <col min="13844" max="14082" width="9" style="58"/>
    <col min="14083" max="14083" width="4.75" style="58" customWidth="1"/>
    <col min="14084" max="14084" width="38.5" style="58" customWidth="1"/>
    <col min="14085" max="14085" width="5.875" style="58" customWidth="1"/>
    <col min="14086" max="14086" width="7.625" style="58" customWidth="1"/>
    <col min="14087" max="14087" width="12.75" style="58" customWidth="1"/>
    <col min="14088" max="14088" width="11.75" style="58" customWidth="1"/>
    <col min="14089" max="14089" width="9" style="58"/>
    <col min="14090" max="14090" width="9.5" style="58" customWidth="1"/>
    <col min="14091" max="14091" width="9" style="58"/>
    <col min="14092" max="14092" width="4.375" style="58" customWidth="1"/>
    <col min="14093" max="14093" width="37" style="58" customWidth="1"/>
    <col min="14094" max="14094" width="5.125" style="58" customWidth="1"/>
    <col min="14095" max="14095" width="7.875" style="58" customWidth="1"/>
    <col min="14096" max="14096" width="9.5" style="58" customWidth="1"/>
    <col min="14097" max="14097" width="11.5" style="58" customWidth="1"/>
    <col min="14098" max="14098" width="9" style="58"/>
    <col min="14099" max="14099" width="9.5" style="58" customWidth="1"/>
    <col min="14100" max="14338" width="9" style="58"/>
    <col min="14339" max="14339" width="4.75" style="58" customWidth="1"/>
    <col min="14340" max="14340" width="38.5" style="58" customWidth="1"/>
    <col min="14341" max="14341" width="5.875" style="58" customWidth="1"/>
    <col min="14342" max="14342" width="7.625" style="58" customWidth="1"/>
    <col min="14343" max="14343" width="12.75" style="58" customWidth="1"/>
    <col min="14344" max="14344" width="11.75" style="58" customWidth="1"/>
    <col min="14345" max="14345" width="9" style="58"/>
    <col min="14346" max="14346" width="9.5" style="58" customWidth="1"/>
    <col min="14347" max="14347" width="9" style="58"/>
    <col min="14348" max="14348" width="4.375" style="58" customWidth="1"/>
    <col min="14349" max="14349" width="37" style="58" customWidth="1"/>
    <col min="14350" max="14350" width="5.125" style="58" customWidth="1"/>
    <col min="14351" max="14351" width="7.875" style="58" customWidth="1"/>
    <col min="14352" max="14352" width="9.5" style="58" customWidth="1"/>
    <col min="14353" max="14353" width="11.5" style="58" customWidth="1"/>
    <col min="14354" max="14354" width="9" style="58"/>
    <col min="14355" max="14355" width="9.5" style="58" customWidth="1"/>
    <col min="14356" max="14594" width="9" style="58"/>
    <col min="14595" max="14595" width="4.75" style="58" customWidth="1"/>
    <col min="14596" max="14596" width="38.5" style="58" customWidth="1"/>
    <col min="14597" max="14597" width="5.875" style="58" customWidth="1"/>
    <col min="14598" max="14598" width="7.625" style="58" customWidth="1"/>
    <col min="14599" max="14599" width="12.75" style="58" customWidth="1"/>
    <col min="14600" max="14600" width="11.75" style="58" customWidth="1"/>
    <col min="14601" max="14601" width="9" style="58"/>
    <col min="14602" max="14602" width="9.5" style="58" customWidth="1"/>
    <col min="14603" max="14603" width="9" style="58"/>
    <col min="14604" max="14604" width="4.375" style="58" customWidth="1"/>
    <col min="14605" max="14605" width="37" style="58" customWidth="1"/>
    <col min="14606" max="14606" width="5.125" style="58" customWidth="1"/>
    <col min="14607" max="14607" width="7.875" style="58" customWidth="1"/>
    <col min="14608" max="14608" width="9.5" style="58" customWidth="1"/>
    <col min="14609" max="14609" width="11.5" style="58" customWidth="1"/>
    <col min="14610" max="14610" width="9" style="58"/>
    <col min="14611" max="14611" width="9.5" style="58" customWidth="1"/>
    <col min="14612" max="14850" width="9" style="58"/>
    <col min="14851" max="14851" width="4.75" style="58" customWidth="1"/>
    <col min="14852" max="14852" width="38.5" style="58" customWidth="1"/>
    <col min="14853" max="14853" width="5.875" style="58" customWidth="1"/>
    <col min="14854" max="14854" width="7.625" style="58" customWidth="1"/>
    <col min="14855" max="14855" width="12.75" style="58" customWidth="1"/>
    <col min="14856" max="14856" width="11.75" style="58" customWidth="1"/>
    <col min="14857" max="14857" width="9" style="58"/>
    <col min="14858" max="14858" width="9.5" style="58" customWidth="1"/>
    <col min="14859" max="14859" width="9" style="58"/>
    <col min="14860" max="14860" width="4.375" style="58" customWidth="1"/>
    <col min="14861" max="14861" width="37" style="58" customWidth="1"/>
    <col min="14862" max="14862" width="5.125" style="58" customWidth="1"/>
    <col min="14863" max="14863" width="7.875" style="58" customWidth="1"/>
    <col min="14864" max="14864" width="9.5" style="58" customWidth="1"/>
    <col min="14865" max="14865" width="11.5" style="58" customWidth="1"/>
    <col min="14866" max="14866" width="9" style="58"/>
    <col min="14867" max="14867" width="9.5" style="58" customWidth="1"/>
    <col min="14868" max="15106" width="9" style="58"/>
    <col min="15107" max="15107" width="4.75" style="58" customWidth="1"/>
    <col min="15108" max="15108" width="38.5" style="58" customWidth="1"/>
    <col min="15109" max="15109" width="5.875" style="58" customWidth="1"/>
    <col min="15110" max="15110" width="7.625" style="58" customWidth="1"/>
    <col min="15111" max="15111" width="12.75" style="58" customWidth="1"/>
    <col min="15112" max="15112" width="11.75" style="58" customWidth="1"/>
    <col min="15113" max="15113" width="9" style="58"/>
    <col min="15114" max="15114" width="9.5" style="58" customWidth="1"/>
    <col min="15115" max="15115" width="9" style="58"/>
    <col min="15116" max="15116" width="4.375" style="58" customWidth="1"/>
    <col min="15117" max="15117" width="37" style="58" customWidth="1"/>
    <col min="15118" max="15118" width="5.125" style="58" customWidth="1"/>
    <col min="15119" max="15119" width="7.875" style="58" customWidth="1"/>
    <col min="15120" max="15120" width="9.5" style="58" customWidth="1"/>
    <col min="15121" max="15121" width="11.5" style="58" customWidth="1"/>
    <col min="15122" max="15122" width="9" style="58"/>
    <col min="15123" max="15123" width="9.5" style="58" customWidth="1"/>
    <col min="15124" max="15362" width="9" style="58"/>
    <col min="15363" max="15363" width="4.75" style="58" customWidth="1"/>
    <col min="15364" max="15364" width="38.5" style="58" customWidth="1"/>
    <col min="15365" max="15365" width="5.875" style="58" customWidth="1"/>
    <col min="15366" max="15366" width="7.625" style="58" customWidth="1"/>
    <col min="15367" max="15367" width="12.75" style="58" customWidth="1"/>
    <col min="15368" max="15368" width="11.75" style="58" customWidth="1"/>
    <col min="15369" max="15369" width="9" style="58"/>
    <col min="15370" max="15370" width="9.5" style="58" customWidth="1"/>
    <col min="15371" max="15371" width="9" style="58"/>
    <col min="15372" max="15372" width="4.375" style="58" customWidth="1"/>
    <col min="15373" max="15373" width="37" style="58" customWidth="1"/>
    <col min="15374" max="15374" width="5.125" style="58" customWidth="1"/>
    <col min="15375" max="15375" width="7.875" style="58" customWidth="1"/>
    <col min="15376" max="15376" width="9.5" style="58" customWidth="1"/>
    <col min="15377" max="15377" width="11.5" style="58" customWidth="1"/>
    <col min="15378" max="15378" width="9" style="58"/>
    <col min="15379" max="15379" width="9.5" style="58" customWidth="1"/>
    <col min="15380" max="15618" width="9" style="58"/>
    <col min="15619" max="15619" width="4.75" style="58" customWidth="1"/>
    <col min="15620" max="15620" width="38.5" style="58" customWidth="1"/>
    <col min="15621" max="15621" width="5.875" style="58" customWidth="1"/>
    <col min="15622" max="15622" width="7.625" style="58" customWidth="1"/>
    <col min="15623" max="15623" width="12.75" style="58" customWidth="1"/>
    <col min="15624" max="15624" width="11.75" style="58" customWidth="1"/>
    <col min="15625" max="15625" width="9" style="58"/>
    <col min="15626" max="15626" width="9.5" style="58" customWidth="1"/>
    <col min="15627" max="15627" width="9" style="58"/>
    <col min="15628" max="15628" width="4.375" style="58" customWidth="1"/>
    <col min="15629" max="15629" width="37" style="58" customWidth="1"/>
    <col min="15630" max="15630" width="5.125" style="58" customWidth="1"/>
    <col min="15631" max="15631" width="7.875" style="58" customWidth="1"/>
    <col min="15632" max="15632" width="9.5" style="58" customWidth="1"/>
    <col min="15633" max="15633" width="11.5" style="58" customWidth="1"/>
    <col min="15634" max="15634" width="9" style="58"/>
    <col min="15635" max="15635" width="9.5" style="58" customWidth="1"/>
    <col min="15636" max="15874" width="9" style="58"/>
    <col min="15875" max="15875" width="4.75" style="58" customWidth="1"/>
    <col min="15876" max="15876" width="38.5" style="58" customWidth="1"/>
    <col min="15877" max="15877" width="5.875" style="58" customWidth="1"/>
    <col min="15878" max="15878" width="7.625" style="58" customWidth="1"/>
    <col min="15879" max="15879" width="12.75" style="58" customWidth="1"/>
    <col min="15880" max="15880" width="11.75" style="58" customWidth="1"/>
    <col min="15881" max="15881" width="9" style="58"/>
    <col min="15882" max="15882" width="9.5" style="58" customWidth="1"/>
    <col min="15883" max="15883" width="9" style="58"/>
    <col min="15884" max="15884" width="4.375" style="58" customWidth="1"/>
    <col min="15885" max="15885" width="37" style="58" customWidth="1"/>
    <col min="15886" max="15886" width="5.125" style="58" customWidth="1"/>
    <col min="15887" max="15887" width="7.875" style="58" customWidth="1"/>
    <col min="15888" max="15888" width="9.5" style="58" customWidth="1"/>
    <col min="15889" max="15889" width="11.5" style="58" customWidth="1"/>
    <col min="15890" max="15890" width="9" style="58"/>
    <col min="15891" max="15891" width="9.5" style="58" customWidth="1"/>
    <col min="15892" max="16130" width="9" style="58"/>
    <col min="16131" max="16131" width="4.75" style="58" customWidth="1"/>
    <col min="16132" max="16132" width="38.5" style="58" customWidth="1"/>
    <col min="16133" max="16133" width="5.875" style="58" customWidth="1"/>
    <col min="16134" max="16134" width="7.625" style="58" customWidth="1"/>
    <col min="16135" max="16135" width="12.75" style="58" customWidth="1"/>
    <col min="16136" max="16136" width="11.75" style="58" customWidth="1"/>
    <col min="16137" max="16137" width="9" style="58"/>
    <col min="16138" max="16138" width="9.5" style="58" customWidth="1"/>
    <col min="16139" max="16139" width="9" style="58"/>
    <col min="16140" max="16140" width="4.375" style="58" customWidth="1"/>
    <col min="16141" max="16141" width="37" style="58" customWidth="1"/>
    <col min="16142" max="16142" width="5.125" style="58" customWidth="1"/>
    <col min="16143" max="16143" width="7.875" style="58" customWidth="1"/>
    <col min="16144" max="16144" width="9.5" style="58" customWidth="1"/>
    <col min="16145" max="16145" width="11.5" style="58" customWidth="1"/>
    <col min="16146" max="16146" width="9" style="58"/>
    <col min="16147" max="16147" width="9.5" style="58" customWidth="1"/>
    <col min="16148" max="16384" width="9" style="58"/>
  </cols>
  <sheetData>
    <row r="1" spans="1:20" ht="28.5">
      <c r="A1" s="210" t="s">
        <v>225</v>
      </c>
      <c r="B1" s="211" t="s">
        <v>560</v>
      </c>
      <c r="C1" s="56"/>
      <c r="D1" s="57"/>
      <c r="E1" s="94"/>
      <c r="F1" s="324" t="s">
        <v>345</v>
      </c>
      <c r="G1" s="325" t="s">
        <v>33</v>
      </c>
      <c r="H1" s="326" t="s">
        <v>34</v>
      </c>
    </row>
    <row r="2" spans="1:20">
      <c r="A2" s="55"/>
      <c r="B2" s="393"/>
      <c r="C2" s="64"/>
      <c r="D2" s="65"/>
      <c r="E2" s="94"/>
      <c r="F2" s="327"/>
      <c r="G2" s="328"/>
      <c r="H2" s="329"/>
    </row>
    <row r="3" spans="1:20" ht="186.6" customHeight="1">
      <c r="A3" s="55"/>
      <c r="B3" s="441" t="s">
        <v>710</v>
      </c>
      <c r="C3" s="64"/>
      <c r="D3" s="65"/>
      <c r="E3" s="94"/>
      <c r="F3" s="327"/>
      <c r="G3" s="328"/>
      <c r="H3" s="329"/>
    </row>
    <row r="4" spans="1:20">
      <c r="E4" s="84"/>
      <c r="F4" s="327"/>
      <c r="G4" s="328"/>
      <c r="H4" s="329"/>
    </row>
    <row r="5" spans="1:20">
      <c r="A5" s="87"/>
      <c r="B5" s="88" t="s">
        <v>209</v>
      </c>
      <c r="C5" s="89" t="s">
        <v>346</v>
      </c>
      <c r="D5" s="90"/>
      <c r="E5" s="91" t="s">
        <v>35</v>
      </c>
      <c r="F5" s="327"/>
      <c r="G5" s="328"/>
      <c r="H5" s="329"/>
      <c r="I5" s="63"/>
      <c r="K5" s="59"/>
      <c r="L5" s="63"/>
      <c r="N5" s="63"/>
      <c r="O5" s="63"/>
      <c r="P5" s="63"/>
      <c r="Q5" s="63"/>
      <c r="R5" s="63"/>
    </row>
    <row r="6" spans="1:20" s="63" customFormat="1">
      <c r="A6" s="70"/>
      <c r="B6" s="71"/>
      <c r="C6" s="72"/>
      <c r="D6" s="73"/>
      <c r="E6" s="74"/>
      <c r="F6" s="330"/>
      <c r="G6" s="331"/>
      <c r="H6" s="332"/>
      <c r="I6" s="58"/>
      <c r="J6" s="59"/>
      <c r="K6" s="60"/>
      <c r="L6" s="75"/>
      <c r="M6" s="76"/>
      <c r="N6" s="77"/>
      <c r="O6" s="78"/>
      <c r="P6" s="79"/>
      <c r="Q6" s="79"/>
      <c r="R6" s="80"/>
      <c r="T6" s="58"/>
    </row>
    <row r="7" spans="1:20" s="82" customFormat="1" ht="28.5">
      <c r="A7" s="301">
        <v>1</v>
      </c>
      <c r="B7" s="302" t="s">
        <v>569</v>
      </c>
      <c r="C7" s="303" t="s">
        <v>5</v>
      </c>
      <c r="D7" s="303">
        <v>1</v>
      </c>
      <c r="E7" s="306"/>
      <c r="F7" s="333"/>
      <c r="G7" s="334">
        <f>D7*E7</f>
        <v>0</v>
      </c>
      <c r="H7" s="335"/>
      <c r="I7" s="81"/>
      <c r="K7" s="83"/>
      <c r="L7" s="83"/>
      <c r="M7" s="83"/>
      <c r="N7" s="83"/>
      <c r="O7" s="83"/>
      <c r="P7" s="83"/>
      <c r="Q7" s="83"/>
      <c r="R7" s="83"/>
      <c r="T7" s="81"/>
    </row>
    <row r="8" spans="1:20" s="82" customFormat="1" ht="409.5">
      <c r="A8" s="304"/>
      <c r="B8" s="305" t="s">
        <v>713</v>
      </c>
      <c r="C8" s="303"/>
      <c r="D8" s="303"/>
      <c r="E8" s="306"/>
      <c r="F8" s="336"/>
      <c r="G8" s="334"/>
      <c r="H8" s="335"/>
      <c r="I8" s="81"/>
      <c r="K8" s="83"/>
      <c r="L8" s="83"/>
      <c r="M8" s="83"/>
      <c r="N8" s="83"/>
      <c r="O8" s="83"/>
      <c r="P8" s="83"/>
      <c r="Q8" s="83"/>
      <c r="R8" s="83"/>
      <c r="T8" s="81"/>
    </row>
    <row r="9" spans="1:20" s="82" customFormat="1" ht="28.5">
      <c r="A9" s="301"/>
      <c r="B9" s="307" t="s">
        <v>210</v>
      </c>
      <c r="C9" s="303"/>
      <c r="D9" s="303"/>
      <c r="E9" s="860"/>
      <c r="F9" s="333"/>
      <c r="G9" s="337"/>
      <c r="H9" s="335"/>
      <c r="I9" s="81"/>
      <c r="K9" s="83"/>
      <c r="L9" s="83" t="s">
        <v>215</v>
      </c>
      <c r="M9" s="83"/>
      <c r="N9" s="83"/>
      <c r="O9" s="83"/>
      <c r="P9" s="83"/>
      <c r="Q9" s="83"/>
      <c r="R9" s="83"/>
      <c r="T9" s="81"/>
    </row>
    <row r="10" spans="1:20" s="81" customFormat="1" ht="28.5">
      <c r="A10" s="308">
        <v>2</v>
      </c>
      <c r="B10" s="302" t="s">
        <v>570</v>
      </c>
      <c r="C10" s="303"/>
      <c r="D10" s="303"/>
      <c r="E10" s="306"/>
      <c r="F10" s="333"/>
      <c r="G10" s="334"/>
      <c r="H10" s="335"/>
      <c r="J10" s="82"/>
      <c r="O10" s="78"/>
      <c r="P10" s="79"/>
      <c r="Q10" s="78"/>
      <c r="S10" s="82"/>
    </row>
    <row r="11" spans="1:20" s="81" customFormat="1" ht="185.25">
      <c r="A11" s="308"/>
      <c r="B11" s="305" t="s">
        <v>714</v>
      </c>
      <c r="C11" s="303"/>
      <c r="D11" s="303"/>
      <c r="E11" s="306"/>
      <c r="F11" s="344"/>
      <c r="G11" s="338"/>
      <c r="H11" s="339"/>
      <c r="J11" s="82"/>
      <c r="O11" s="78"/>
      <c r="P11" s="79"/>
      <c r="Q11" s="78"/>
      <c r="S11" s="82"/>
    </row>
    <row r="12" spans="1:20" s="81" customFormat="1" ht="42.75">
      <c r="A12" s="308"/>
      <c r="B12" s="301" t="s">
        <v>211</v>
      </c>
      <c r="C12" s="309" t="s">
        <v>5</v>
      </c>
      <c r="D12" s="309">
        <v>1</v>
      </c>
      <c r="E12" s="861"/>
      <c r="F12" s="333"/>
      <c r="G12" s="334">
        <f>D12*E12</f>
        <v>0</v>
      </c>
      <c r="H12" s="335"/>
      <c r="J12" s="82"/>
      <c r="O12" s="78"/>
      <c r="P12" s="79"/>
      <c r="Q12" s="78"/>
      <c r="S12" s="82"/>
    </row>
    <row r="13" spans="1:20" s="81" customFormat="1" ht="42.75">
      <c r="A13" s="308"/>
      <c r="B13" s="301" t="s">
        <v>212</v>
      </c>
      <c r="C13" s="309" t="s">
        <v>5</v>
      </c>
      <c r="D13" s="309">
        <v>1</v>
      </c>
      <c r="E13" s="861"/>
      <c r="F13" s="333"/>
      <c r="G13" s="334">
        <f>D13*E13</f>
        <v>0</v>
      </c>
      <c r="H13" s="335"/>
      <c r="J13" s="82"/>
      <c r="O13" s="78"/>
      <c r="P13" s="79"/>
      <c r="Q13" s="78"/>
      <c r="S13" s="82"/>
    </row>
    <row r="14" spans="1:20" s="82" customFormat="1" ht="28.5">
      <c r="A14" s="304"/>
      <c r="B14" s="307" t="s">
        <v>572</v>
      </c>
      <c r="C14" s="303"/>
      <c r="D14" s="303"/>
      <c r="E14" s="306"/>
      <c r="F14" s="333"/>
      <c r="G14" s="334"/>
      <c r="H14" s="335"/>
      <c r="I14" s="81"/>
      <c r="K14" s="83"/>
      <c r="L14" s="83"/>
      <c r="M14" s="83"/>
      <c r="N14" s="83"/>
      <c r="O14" s="83"/>
      <c r="P14" s="83"/>
      <c r="Q14" s="83"/>
      <c r="R14" s="83"/>
      <c r="T14" s="81"/>
    </row>
    <row r="15" spans="1:20" s="81" customFormat="1" ht="28.5">
      <c r="A15" s="304">
        <v>3</v>
      </c>
      <c r="B15" s="302" t="s">
        <v>580</v>
      </c>
      <c r="C15" s="303" t="s">
        <v>5</v>
      </c>
      <c r="D15" s="303">
        <v>17</v>
      </c>
      <c r="E15" s="306"/>
      <c r="F15" s="333"/>
      <c r="G15" s="334">
        <f>D19*E15</f>
        <v>0</v>
      </c>
      <c r="H15" s="335">
        <f>D18*E15</f>
        <v>0</v>
      </c>
      <c r="J15" s="82"/>
      <c r="O15" s="78"/>
      <c r="P15" s="79"/>
      <c r="Q15" s="78"/>
      <c r="S15" s="82"/>
    </row>
    <row r="16" spans="1:20" s="81" customFormat="1" ht="128.25">
      <c r="A16" s="304"/>
      <c r="B16" s="307" t="s">
        <v>571</v>
      </c>
      <c r="C16" s="303"/>
      <c r="D16" s="303"/>
      <c r="E16" s="306"/>
      <c r="F16" s="333"/>
      <c r="G16" s="334"/>
      <c r="H16" s="335"/>
      <c r="J16" s="82"/>
      <c r="O16" s="78"/>
      <c r="P16" s="79"/>
      <c r="Q16" s="78"/>
      <c r="S16" s="82"/>
    </row>
    <row r="17" spans="1:20" s="82" customFormat="1" ht="28.5">
      <c r="A17" s="304"/>
      <c r="B17" s="307" t="s">
        <v>572</v>
      </c>
      <c r="C17" s="303"/>
      <c r="D17" s="303"/>
      <c r="E17" s="306"/>
      <c r="F17" s="333"/>
      <c r="G17" s="334"/>
      <c r="H17" s="335"/>
      <c r="I17" s="81"/>
      <c r="K17" s="83"/>
      <c r="L17" s="83"/>
      <c r="M17" s="83"/>
      <c r="N17" s="83"/>
      <c r="O17" s="83"/>
      <c r="P17" s="83"/>
      <c r="Q17" s="83"/>
      <c r="R17" s="83"/>
      <c r="T17" s="81"/>
    </row>
    <row r="18" spans="1:20" s="81" customFormat="1">
      <c r="A18" s="226" t="s">
        <v>174</v>
      </c>
      <c r="B18" s="220" t="s">
        <v>175</v>
      </c>
      <c r="C18" s="303"/>
      <c r="D18" s="303">
        <v>8</v>
      </c>
      <c r="E18" s="306"/>
      <c r="F18" s="333"/>
      <c r="G18" s="338"/>
      <c r="H18" s="339"/>
      <c r="J18" s="82"/>
      <c r="O18" s="78"/>
      <c r="P18" s="79"/>
      <c r="Q18" s="78"/>
      <c r="S18" s="82"/>
    </row>
    <row r="19" spans="1:20" s="81" customFormat="1">
      <c r="A19" s="226" t="s">
        <v>174</v>
      </c>
      <c r="B19" s="220" t="s">
        <v>176</v>
      </c>
      <c r="C19" s="303"/>
      <c r="D19" s="303">
        <v>9</v>
      </c>
      <c r="E19" s="306"/>
      <c r="F19" s="333"/>
      <c r="G19" s="338"/>
      <c r="H19" s="339"/>
      <c r="J19" s="82"/>
      <c r="O19" s="78"/>
      <c r="P19" s="79"/>
      <c r="Q19" s="78"/>
      <c r="S19" s="82"/>
    </row>
    <row r="20" spans="1:20" s="81" customFormat="1" ht="28.5">
      <c r="A20" s="304">
        <v>4</v>
      </c>
      <c r="B20" s="302" t="s">
        <v>579</v>
      </c>
      <c r="C20" s="303" t="s">
        <v>5</v>
      </c>
      <c r="D20" s="303">
        <v>6</v>
      </c>
      <c r="E20" s="306"/>
      <c r="F20" s="333"/>
      <c r="G20" s="334">
        <f>D24*E20</f>
        <v>0</v>
      </c>
      <c r="H20" s="335">
        <f>D23*E20</f>
        <v>0</v>
      </c>
      <c r="J20" s="82"/>
      <c r="O20" s="78"/>
      <c r="P20" s="79"/>
      <c r="Q20" s="78"/>
      <c r="S20" s="82"/>
    </row>
    <row r="21" spans="1:20" s="81" customFormat="1" ht="85.5">
      <c r="A21" s="304"/>
      <c r="B21" s="307" t="s">
        <v>573</v>
      </c>
      <c r="C21" s="310"/>
      <c r="D21" s="310"/>
      <c r="E21" s="862"/>
      <c r="F21" s="333"/>
      <c r="G21" s="337"/>
      <c r="H21" s="335"/>
      <c r="J21" s="82"/>
      <c r="O21" s="78"/>
      <c r="P21" s="79"/>
      <c r="Q21" s="78"/>
      <c r="S21" s="82"/>
    </row>
    <row r="22" spans="1:20" s="82" customFormat="1" ht="28.5">
      <c r="A22" s="304"/>
      <c r="B22" s="307" t="s">
        <v>572</v>
      </c>
      <c r="C22" s="303"/>
      <c r="D22" s="303"/>
      <c r="E22" s="306"/>
      <c r="F22" s="333"/>
      <c r="G22" s="334"/>
      <c r="H22" s="335"/>
      <c r="I22" s="81"/>
      <c r="K22" s="83"/>
      <c r="L22" s="83"/>
      <c r="M22" s="83"/>
      <c r="N22" s="83"/>
      <c r="O22" s="83"/>
      <c r="P22" s="83"/>
      <c r="Q22" s="83"/>
      <c r="R22" s="83"/>
      <c r="T22" s="81"/>
    </row>
    <row r="23" spans="1:20" s="81" customFormat="1">
      <c r="A23" s="226" t="s">
        <v>174</v>
      </c>
      <c r="B23" s="220" t="s">
        <v>175</v>
      </c>
      <c r="C23" s="303"/>
      <c r="D23" s="303">
        <v>1</v>
      </c>
      <c r="E23" s="306"/>
      <c r="F23" s="333"/>
      <c r="G23" s="338"/>
      <c r="H23" s="339"/>
      <c r="J23" s="82"/>
      <c r="O23" s="78"/>
      <c r="P23" s="79"/>
      <c r="Q23" s="78"/>
      <c r="S23" s="82"/>
    </row>
    <row r="24" spans="1:20" s="81" customFormat="1">
      <c r="A24" s="226" t="s">
        <v>174</v>
      </c>
      <c r="B24" s="220" t="s">
        <v>176</v>
      </c>
      <c r="C24" s="303"/>
      <c r="D24" s="303">
        <v>5</v>
      </c>
      <c r="E24" s="306"/>
      <c r="F24" s="333"/>
      <c r="G24" s="338"/>
      <c r="H24" s="339"/>
      <c r="J24" s="82"/>
      <c r="O24" s="78"/>
      <c r="P24" s="79"/>
      <c r="Q24" s="78"/>
      <c r="S24" s="82"/>
    </row>
    <row r="25" spans="1:20" s="81" customFormat="1" ht="28.5">
      <c r="A25" s="304">
        <v>5</v>
      </c>
      <c r="B25" s="302" t="s">
        <v>578</v>
      </c>
      <c r="C25" s="303" t="s">
        <v>5</v>
      </c>
      <c r="D25" s="303">
        <v>16</v>
      </c>
      <c r="E25" s="306"/>
      <c r="F25" s="333"/>
      <c r="G25" s="334">
        <f>D29*E25</f>
        <v>0</v>
      </c>
      <c r="H25" s="335">
        <f>D28*E25</f>
        <v>0</v>
      </c>
      <c r="J25" s="82"/>
      <c r="O25" s="78"/>
      <c r="P25" s="79"/>
      <c r="Q25" s="78"/>
      <c r="S25" s="82"/>
    </row>
    <row r="26" spans="1:20" s="81" customFormat="1" ht="99.75">
      <c r="A26" s="304"/>
      <c r="B26" s="307" t="s">
        <v>574</v>
      </c>
      <c r="C26" s="303"/>
      <c r="D26" s="303"/>
      <c r="E26" s="306"/>
      <c r="F26" s="333"/>
      <c r="G26" s="334"/>
      <c r="H26" s="335"/>
      <c r="J26" s="82"/>
      <c r="O26" s="78"/>
      <c r="P26" s="79"/>
      <c r="Q26" s="78"/>
      <c r="S26" s="82"/>
    </row>
    <row r="27" spans="1:20" s="82" customFormat="1" ht="28.5">
      <c r="A27" s="304"/>
      <c r="B27" s="307" t="s">
        <v>572</v>
      </c>
      <c r="C27" s="303"/>
      <c r="D27" s="303"/>
      <c r="E27" s="306"/>
      <c r="F27" s="333"/>
      <c r="G27" s="334"/>
      <c r="H27" s="335"/>
      <c r="I27" s="81"/>
      <c r="K27" s="83"/>
      <c r="L27" s="83"/>
      <c r="M27" s="83"/>
      <c r="N27" s="83"/>
      <c r="O27" s="83"/>
      <c r="P27" s="83"/>
      <c r="Q27" s="83"/>
      <c r="R27" s="83"/>
      <c r="T27" s="81"/>
    </row>
    <row r="28" spans="1:20" s="81" customFormat="1">
      <c r="A28" s="226" t="s">
        <v>174</v>
      </c>
      <c r="B28" s="220" t="s">
        <v>175</v>
      </c>
      <c r="C28" s="303"/>
      <c r="D28" s="303">
        <v>8</v>
      </c>
      <c r="E28" s="306"/>
      <c r="F28" s="333"/>
      <c r="G28" s="338"/>
      <c r="H28" s="339"/>
      <c r="J28" s="82"/>
      <c r="O28" s="78"/>
      <c r="P28" s="79"/>
      <c r="Q28" s="78"/>
      <c r="S28" s="82"/>
    </row>
    <row r="29" spans="1:20" s="81" customFormat="1">
      <c r="A29" s="226" t="s">
        <v>174</v>
      </c>
      <c r="B29" s="220" t="s">
        <v>176</v>
      </c>
      <c r="C29" s="303"/>
      <c r="D29" s="303">
        <v>8</v>
      </c>
      <c r="E29" s="306"/>
      <c r="F29" s="333"/>
      <c r="G29" s="338"/>
      <c r="H29" s="339"/>
      <c r="J29" s="82"/>
      <c r="O29" s="78"/>
      <c r="P29" s="79"/>
      <c r="Q29" s="78"/>
      <c r="S29" s="82"/>
    </row>
    <row r="30" spans="1:20" s="81" customFormat="1" ht="28.5">
      <c r="A30" s="304">
        <v>6</v>
      </c>
      <c r="B30" s="302" t="s">
        <v>577</v>
      </c>
      <c r="C30" s="303" t="s">
        <v>5</v>
      </c>
      <c r="D30" s="303">
        <v>7</v>
      </c>
      <c r="E30" s="306"/>
      <c r="F30" s="333"/>
      <c r="G30" s="334">
        <f>D30*E30</f>
        <v>0</v>
      </c>
      <c r="H30" s="335"/>
      <c r="J30" s="82"/>
      <c r="O30" s="78"/>
      <c r="P30" s="79"/>
      <c r="Q30" s="78"/>
      <c r="S30" s="82"/>
    </row>
    <row r="31" spans="1:20" s="81" customFormat="1" ht="99.75">
      <c r="A31" s="304"/>
      <c r="B31" s="307" t="s">
        <v>575</v>
      </c>
      <c r="C31" s="303"/>
      <c r="D31" s="303"/>
      <c r="E31" s="306"/>
      <c r="F31" s="333"/>
      <c r="G31" s="334"/>
      <c r="H31" s="335"/>
      <c r="J31" s="82"/>
      <c r="O31" s="78"/>
      <c r="P31" s="79"/>
      <c r="Q31" s="78"/>
      <c r="S31" s="82"/>
    </row>
    <row r="32" spans="1:20" s="82" customFormat="1" ht="28.5">
      <c r="A32" s="304"/>
      <c r="B32" s="307" t="s">
        <v>572</v>
      </c>
      <c r="C32" s="303"/>
      <c r="D32" s="303"/>
      <c r="E32" s="306"/>
      <c r="F32" s="333"/>
      <c r="G32" s="334"/>
      <c r="H32" s="335"/>
      <c r="I32" s="81"/>
      <c r="K32" s="83"/>
      <c r="L32" s="83"/>
      <c r="M32" s="83"/>
      <c r="N32" s="83"/>
      <c r="O32" s="83"/>
      <c r="P32" s="83"/>
      <c r="Q32" s="83"/>
      <c r="R32" s="83"/>
      <c r="T32" s="81"/>
    </row>
    <row r="33" spans="1:20" s="82" customFormat="1" ht="28.5">
      <c r="A33" s="304">
        <v>7</v>
      </c>
      <c r="B33" s="302" t="s">
        <v>576</v>
      </c>
      <c r="C33" s="303" t="s">
        <v>5</v>
      </c>
      <c r="D33" s="303">
        <v>2</v>
      </c>
      <c r="E33" s="306"/>
      <c r="F33" s="333"/>
      <c r="G33" s="334">
        <f>D33*E33</f>
        <v>0</v>
      </c>
      <c r="H33" s="335"/>
      <c r="I33" s="81"/>
      <c r="K33" s="83"/>
      <c r="L33" s="83"/>
      <c r="M33" s="83"/>
      <c r="N33" s="83"/>
      <c r="O33" s="83"/>
      <c r="P33" s="83"/>
      <c r="Q33" s="83"/>
      <c r="R33" s="83"/>
      <c r="T33" s="81"/>
    </row>
    <row r="34" spans="1:20" s="81" customFormat="1" ht="99.75">
      <c r="A34" s="301"/>
      <c r="B34" s="307" t="s">
        <v>581</v>
      </c>
      <c r="C34" s="303"/>
      <c r="D34" s="303"/>
      <c r="E34" s="860"/>
      <c r="F34" s="333"/>
      <c r="G34" s="337"/>
      <c r="H34" s="335"/>
      <c r="J34" s="82"/>
      <c r="O34" s="78"/>
      <c r="P34" s="79"/>
      <c r="Q34" s="78"/>
      <c r="S34" s="82"/>
    </row>
    <row r="35" spans="1:20" s="82" customFormat="1" ht="28.5">
      <c r="A35" s="304"/>
      <c r="B35" s="307" t="s">
        <v>572</v>
      </c>
      <c r="C35" s="303"/>
      <c r="D35" s="303"/>
      <c r="E35" s="306"/>
      <c r="F35" s="333"/>
      <c r="G35" s="334"/>
      <c r="H35" s="335"/>
      <c r="I35" s="81"/>
      <c r="K35" s="83"/>
      <c r="L35" s="83"/>
      <c r="M35" s="83"/>
      <c r="N35" s="83"/>
      <c r="O35" s="83"/>
      <c r="P35" s="83"/>
      <c r="Q35" s="83"/>
      <c r="R35" s="83"/>
      <c r="T35" s="81"/>
    </row>
    <row r="36" spans="1:20" s="81" customFormat="1" ht="42.75">
      <c r="A36" s="301">
        <v>8</v>
      </c>
      <c r="B36" s="311" t="s">
        <v>582</v>
      </c>
      <c r="C36" s="303" t="s">
        <v>5</v>
      </c>
      <c r="D36" s="303">
        <v>3</v>
      </c>
      <c r="E36" s="306"/>
      <c r="F36" s="333"/>
      <c r="G36" s="334">
        <f>D36*E36</f>
        <v>0</v>
      </c>
      <c r="H36" s="335"/>
      <c r="J36" s="82"/>
      <c r="O36" s="78"/>
      <c r="P36" s="79"/>
      <c r="Q36" s="78"/>
      <c r="S36" s="82"/>
    </row>
    <row r="37" spans="1:20" s="81" customFormat="1" ht="99.75">
      <c r="A37" s="301"/>
      <c r="B37" s="307" t="s">
        <v>715</v>
      </c>
      <c r="C37" s="303"/>
      <c r="D37" s="303"/>
      <c r="E37" s="860"/>
      <c r="F37" s="333"/>
      <c r="G37" s="337"/>
      <c r="H37" s="335"/>
      <c r="J37" s="82"/>
      <c r="O37" s="78"/>
      <c r="P37" s="79"/>
      <c r="Q37" s="78"/>
      <c r="S37" s="82"/>
    </row>
    <row r="38" spans="1:20" s="82" customFormat="1" ht="28.5">
      <c r="A38" s="304"/>
      <c r="B38" s="307" t="s">
        <v>572</v>
      </c>
      <c r="C38" s="303"/>
      <c r="D38" s="303"/>
      <c r="E38" s="306"/>
      <c r="F38" s="333"/>
      <c r="G38" s="334"/>
      <c r="H38" s="335"/>
      <c r="I38" s="81"/>
      <c r="K38" s="83"/>
      <c r="L38" s="83"/>
      <c r="M38" s="83"/>
      <c r="N38" s="83"/>
      <c r="O38" s="83"/>
      <c r="P38" s="83"/>
      <c r="Q38" s="83"/>
      <c r="R38" s="83"/>
      <c r="T38" s="81"/>
    </row>
    <row r="39" spans="1:20" s="81" customFormat="1" ht="28.5">
      <c r="A39" s="301">
        <v>9</v>
      </c>
      <c r="B39" s="311" t="s">
        <v>585</v>
      </c>
      <c r="C39" s="303" t="s">
        <v>5</v>
      </c>
      <c r="D39" s="303">
        <v>1</v>
      </c>
      <c r="E39" s="306"/>
      <c r="F39" s="333"/>
      <c r="G39" s="334">
        <f>E39</f>
        <v>0</v>
      </c>
      <c r="H39" s="335"/>
      <c r="J39" s="82"/>
      <c r="O39" s="78"/>
      <c r="P39" s="79"/>
      <c r="Q39" s="78"/>
      <c r="S39" s="82"/>
    </row>
    <row r="40" spans="1:20" s="81" customFormat="1" ht="128.25">
      <c r="A40" s="301"/>
      <c r="B40" s="305" t="s">
        <v>583</v>
      </c>
      <c r="C40" s="303"/>
      <c r="D40" s="303"/>
      <c r="E40" s="860"/>
      <c r="F40" s="336"/>
      <c r="G40" s="340"/>
      <c r="H40" s="341"/>
      <c r="J40" s="82"/>
      <c r="O40" s="78"/>
      <c r="P40" s="79"/>
      <c r="Q40" s="78"/>
      <c r="S40" s="82"/>
    </row>
    <row r="41" spans="1:20" s="82" customFormat="1" ht="28.5">
      <c r="A41" s="304"/>
      <c r="B41" s="307" t="s">
        <v>572</v>
      </c>
      <c r="C41" s="303"/>
      <c r="D41" s="303"/>
      <c r="E41" s="306"/>
      <c r="F41" s="333"/>
      <c r="G41" s="334"/>
      <c r="H41" s="335"/>
      <c r="I41" s="81"/>
      <c r="K41" s="83"/>
      <c r="L41" s="83"/>
      <c r="M41" s="83"/>
      <c r="N41" s="83"/>
      <c r="O41" s="83"/>
      <c r="P41" s="83"/>
      <c r="Q41" s="83"/>
      <c r="R41" s="83"/>
      <c r="T41" s="81"/>
    </row>
    <row r="42" spans="1:20" s="81" customFormat="1" ht="28.5">
      <c r="A42" s="301">
        <v>10</v>
      </c>
      <c r="B42" s="302" t="s">
        <v>586</v>
      </c>
      <c r="C42" s="303" t="s">
        <v>5</v>
      </c>
      <c r="D42" s="303">
        <v>1</v>
      </c>
      <c r="E42" s="306"/>
      <c r="F42" s="333"/>
      <c r="G42" s="334">
        <f>D42*E42</f>
        <v>0</v>
      </c>
      <c r="H42" s="335"/>
      <c r="J42" s="82"/>
      <c r="O42" s="78"/>
      <c r="P42" s="79"/>
      <c r="Q42" s="78"/>
      <c r="S42" s="82"/>
    </row>
    <row r="43" spans="1:20" s="81" customFormat="1" ht="99.75">
      <c r="A43" s="301"/>
      <c r="B43" s="305" t="s">
        <v>584</v>
      </c>
      <c r="C43" s="303"/>
      <c r="D43" s="303"/>
      <c r="E43" s="860"/>
      <c r="F43" s="333"/>
      <c r="G43" s="337"/>
      <c r="H43" s="335"/>
      <c r="J43" s="82"/>
      <c r="O43" s="78"/>
      <c r="P43" s="79"/>
      <c r="Q43" s="78"/>
      <c r="S43" s="82"/>
    </row>
    <row r="44" spans="1:20" s="82" customFormat="1" ht="28.5">
      <c r="A44" s="304"/>
      <c r="B44" s="307" t="s">
        <v>572</v>
      </c>
      <c r="C44" s="303"/>
      <c r="D44" s="303"/>
      <c r="E44" s="306"/>
      <c r="F44" s="333"/>
      <c r="G44" s="334"/>
      <c r="H44" s="335"/>
      <c r="I44" s="81"/>
      <c r="K44" s="83"/>
      <c r="L44" s="83"/>
      <c r="M44" s="83"/>
      <c r="N44" s="83"/>
      <c r="O44" s="83"/>
      <c r="P44" s="83"/>
      <c r="Q44" s="83"/>
      <c r="R44" s="83"/>
      <c r="T44" s="81"/>
    </row>
    <row r="45" spans="1:20" ht="28.5">
      <c r="A45" s="301">
        <v>11</v>
      </c>
      <c r="B45" s="311" t="s">
        <v>589</v>
      </c>
      <c r="C45" s="312" t="s">
        <v>5</v>
      </c>
      <c r="D45" s="303">
        <v>3</v>
      </c>
      <c r="E45" s="306"/>
      <c r="F45" s="342">
        <f>D45*E45</f>
        <v>0</v>
      </c>
    </row>
    <row r="46" spans="1:20" s="59" customFormat="1" ht="142.5">
      <c r="A46" s="301"/>
      <c r="B46" s="307" t="s">
        <v>590</v>
      </c>
      <c r="C46" s="312"/>
      <c r="D46" s="303"/>
      <c r="E46" s="306"/>
      <c r="F46" s="342"/>
      <c r="G46" s="343"/>
      <c r="H46" s="335"/>
      <c r="I46" s="58"/>
      <c r="K46" s="60"/>
      <c r="L46" s="58"/>
      <c r="M46" s="58"/>
      <c r="N46" s="58"/>
      <c r="O46" s="61"/>
      <c r="P46" s="62"/>
      <c r="Q46" s="61"/>
      <c r="R46" s="58"/>
      <c r="S46" s="63"/>
      <c r="T46" s="58"/>
    </row>
    <row r="47" spans="1:20" s="82" customFormat="1" ht="28.5">
      <c r="A47" s="304"/>
      <c r="B47" s="307" t="s">
        <v>572</v>
      </c>
      <c r="C47" s="303"/>
      <c r="D47" s="303"/>
      <c r="E47" s="306"/>
      <c r="F47" s="333"/>
      <c r="G47" s="334"/>
      <c r="H47" s="335"/>
      <c r="I47" s="81"/>
      <c r="K47" s="83"/>
      <c r="L47" s="83"/>
      <c r="M47" s="83"/>
      <c r="N47" s="83"/>
      <c r="O47" s="83"/>
      <c r="P47" s="83"/>
      <c r="Q47" s="83"/>
      <c r="R47" s="83"/>
      <c r="T47" s="81"/>
    </row>
    <row r="48" spans="1:20" ht="28.5">
      <c r="A48" s="301">
        <v>12</v>
      </c>
      <c r="B48" s="311" t="s">
        <v>588</v>
      </c>
      <c r="C48" s="312" t="s">
        <v>5</v>
      </c>
      <c r="D48" s="303">
        <v>6</v>
      </c>
      <c r="E48" s="306"/>
      <c r="F48" s="342">
        <f>D48*E48</f>
        <v>0</v>
      </c>
    </row>
    <row r="49" spans="1:20" s="59" customFormat="1" ht="142.5">
      <c r="A49" s="301"/>
      <c r="B49" s="307" t="s">
        <v>587</v>
      </c>
      <c r="C49" s="312"/>
      <c r="D49" s="303"/>
      <c r="E49" s="306"/>
      <c r="F49" s="342"/>
      <c r="G49" s="343"/>
      <c r="H49" s="335"/>
      <c r="I49" s="58"/>
      <c r="K49" s="60"/>
      <c r="L49" s="58"/>
      <c r="M49" s="58"/>
      <c r="N49" s="58"/>
      <c r="O49" s="61"/>
      <c r="P49" s="62"/>
      <c r="Q49" s="61"/>
      <c r="R49" s="58"/>
      <c r="S49" s="63"/>
      <c r="T49" s="58"/>
    </row>
    <row r="50" spans="1:20" s="82" customFormat="1" ht="28.5">
      <c r="A50" s="304"/>
      <c r="B50" s="307" t="s">
        <v>572</v>
      </c>
      <c r="C50" s="303"/>
      <c r="D50" s="303"/>
      <c r="E50" s="306"/>
      <c r="F50" s="333"/>
      <c r="G50" s="334"/>
      <c r="H50" s="335"/>
      <c r="I50" s="81"/>
      <c r="K50" s="83"/>
      <c r="L50" s="83"/>
      <c r="M50" s="83"/>
      <c r="N50" s="83"/>
      <c r="O50" s="83"/>
      <c r="P50" s="83"/>
      <c r="Q50" s="83"/>
      <c r="R50" s="83"/>
      <c r="T50" s="81"/>
    </row>
    <row r="51" spans="1:20" s="59" customFormat="1">
      <c r="A51" s="301">
        <v>13</v>
      </c>
      <c r="B51" s="311" t="s">
        <v>216</v>
      </c>
      <c r="C51" s="312" t="s">
        <v>5</v>
      </c>
      <c r="D51" s="303">
        <v>5</v>
      </c>
      <c r="E51" s="306"/>
      <c r="F51" s="342">
        <f>D51*E51</f>
        <v>0</v>
      </c>
      <c r="G51" s="343"/>
      <c r="H51" s="335"/>
      <c r="I51" s="58"/>
      <c r="K51" s="60"/>
      <c r="L51" s="58"/>
      <c r="M51" s="58"/>
      <c r="N51" s="58"/>
      <c r="O51" s="61"/>
      <c r="P51" s="62"/>
      <c r="Q51" s="61"/>
      <c r="R51" s="58"/>
      <c r="S51" s="63"/>
      <c r="T51" s="58"/>
    </row>
    <row r="52" spans="1:20" s="59" customFormat="1" ht="85.5">
      <c r="A52" s="301"/>
      <c r="B52" s="307" t="s">
        <v>591</v>
      </c>
      <c r="C52" s="312"/>
      <c r="D52" s="303"/>
      <c r="E52" s="306"/>
      <c r="F52" s="342"/>
      <c r="G52" s="343"/>
      <c r="H52" s="335"/>
      <c r="I52" s="58"/>
      <c r="K52" s="60"/>
      <c r="L52" s="58"/>
      <c r="M52" s="58"/>
      <c r="N52" s="58"/>
      <c r="O52" s="61"/>
      <c r="P52" s="62"/>
      <c r="Q52" s="61"/>
      <c r="R52" s="58"/>
      <c r="S52" s="63"/>
      <c r="T52" s="58"/>
    </row>
    <row r="53" spans="1:20" s="81" customFormat="1">
      <c r="A53" s="301">
        <v>14</v>
      </c>
      <c r="B53" s="302" t="s">
        <v>567</v>
      </c>
      <c r="C53" s="303" t="s">
        <v>5</v>
      </c>
      <c r="D53" s="303">
        <v>2</v>
      </c>
      <c r="E53" s="306"/>
      <c r="F53" s="333"/>
      <c r="G53" s="334">
        <f>D56*E53</f>
        <v>0</v>
      </c>
      <c r="H53" s="335">
        <f>D55*E53</f>
        <v>0</v>
      </c>
      <c r="J53" s="82"/>
      <c r="O53" s="78"/>
      <c r="P53" s="79"/>
      <c r="Q53" s="78"/>
      <c r="S53" s="82"/>
    </row>
    <row r="54" spans="1:20" s="81" customFormat="1" ht="128.25">
      <c r="A54" s="301"/>
      <c r="B54" s="305" t="s">
        <v>568</v>
      </c>
      <c r="C54" s="303"/>
      <c r="D54" s="303"/>
      <c r="E54" s="306"/>
      <c r="F54" s="344"/>
      <c r="G54" s="338"/>
      <c r="H54" s="339"/>
      <c r="J54" s="82"/>
      <c r="O54" s="78"/>
      <c r="P54" s="79"/>
      <c r="Q54" s="78"/>
      <c r="S54" s="82"/>
    </row>
    <row r="55" spans="1:20" s="81" customFormat="1">
      <c r="A55" s="226" t="s">
        <v>174</v>
      </c>
      <c r="B55" s="220" t="s">
        <v>175</v>
      </c>
      <c r="C55" s="303"/>
      <c r="D55" s="303">
        <v>1</v>
      </c>
      <c r="E55" s="306"/>
      <c r="F55" s="333"/>
      <c r="G55" s="338"/>
      <c r="H55" s="339"/>
      <c r="J55" s="82"/>
      <c r="O55" s="78"/>
      <c r="P55" s="79"/>
      <c r="Q55" s="78"/>
      <c r="S55" s="82"/>
    </row>
    <row r="56" spans="1:20" s="81" customFormat="1">
      <c r="A56" s="226" t="s">
        <v>174</v>
      </c>
      <c r="B56" s="220" t="s">
        <v>176</v>
      </c>
      <c r="C56" s="303"/>
      <c r="D56" s="303">
        <v>1</v>
      </c>
      <c r="E56" s="306"/>
      <c r="F56" s="333"/>
      <c r="G56" s="338"/>
      <c r="H56" s="339"/>
      <c r="J56" s="82"/>
      <c r="O56" s="78"/>
      <c r="P56" s="79"/>
      <c r="Q56" s="78"/>
      <c r="S56" s="82"/>
    </row>
    <row r="57" spans="1:20" s="81" customFormat="1">
      <c r="A57" s="301">
        <v>15</v>
      </c>
      <c r="B57" s="302" t="s">
        <v>213</v>
      </c>
      <c r="C57" s="303" t="s">
        <v>5</v>
      </c>
      <c r="D57" s="303">
        <v>32</v>
      </c>
      <c r="E57" s="306"/>
      <c r="F57" s="333"/>
      <c r="G57" s="334">
        <f>D60*E57</f>
        <v>0</v>
      </c>
      <c r="H57" s="335">
        <f>D59*E57</f>
        <v>0</v>
      </c>
      <c r="J57" s="82"/>
      <c r="O57" s="78"/>
      <c r="P57" s="79"/>
      <c r="Q57" s="78"/>
      <c r="S57" s="82"/>
    </row>
    <row r="58" spans="1:20" s="81" customFormat="1" ht="114">
      <c r="A58" s="301"/>
      <c r="B58" s="305" t="s">
        <v>564</v>
      </c>
      <c r="C58" s="303"/>
      <c r="D58" s="303"/>
      <c r="E58" s="306"/>
      <c r="F58" s="344"/>
      <c r="G58" s="338"/>
      <c r="H58" s="339"/>
      <c r="J58" s="82"/>
      <c r="O58" s="78"/>
      <c r="P58" s="79"/>
      <c r="Q58" s="78"/>
      <c r="S58" s="82"/>
    </row>
    <row r="59" spans="1:20" s="81" customFormat="1">
      <c r="A59" s="226" t="s">
        <v>174</v>
      </c>
      <c r="B59" s="220" t="s">
        <v>175</v>
      </c>
      <c r="C59" s="303"/>
      <c r="D59" s="303">
        <v>8</v>
      </c>
      <c r="E59" s="306"/>
      <c r="F59" s="333"/>
      <c r="G59" s="338"/>
      <c r="H59" s="339"/>
      <c r="J59" s="82"/>
      <c r="O59" s="78"/>
      <c r="P59" s="79"/>
      <c r="Q59" s="78"/>
      <c r="S59" s="82"/>
    </row>
    <row r="60" spans="1:20" s="81" customFormat="1">
      <c r="A60" s="226" t="s">
        <v>174</v>
      </c>
      <c r="B60" s="220" t="s">
        <v>176</v>
      </c>
      <c r="C60" s="303"/>
      <c r="D60" s="303">
        <v>24</v>
      </c>
      <c r="E60" s="306"/>
      <c r="F60" s="333"/>
      <c r="G60" s="338"/>
      <c r="H60" s="339"/>
      <c r="J60" s="82"/>
      <c r="O60" s="78"/>
      <c r="P60" s="79"/>
      <c r="Q60" s="78"/>
      <c r="S60" s="82"/>
    </row>
    <row r="61" spans="1:20" s="81" customFormat="1" ht="28.5">
      <c r="A61" s="313">
        <v>16</v>
      </c>
      <c r="B61" s="302" t="s">
        <v>566</v>
      </c>
      <c r="C61" s="312" t="s">
        <v>5</v>
      </c>
      <c r="D61" s="303">
        <v>5</v>
      </c>
      <c r="E61" s="306"/>
      <c r="F61" s="333"/>
      <c r="G61" s="334"/>
      <c r="H61" s="335">
        <f>D61*E61</f>
        <v>0</v>
      </c>
      <c r="J61" s="82"/>
      <c r="O61" s="78"/>
      <c r="P61" s="79"/>
      <c r="Q61" s="78"/>
      <c r="S61" s="82"/>
    </row>
    <row r="62" spans="1:20" s="81" customFormat="1" ht="99.75">
      <c r="A62" s="313"/>
      <c r="B62" s="305" t="s">
        <v>565</v>
      </c>
      <c r="C62" s="312"/>
      <c r="D62" s="303"/>
      <c r="E62" s="306"/>
      <c r="F62" s="345"/>
      <c r="G62" s="346"/>
      <c r="H62" s="347"/>
      <c r="J62" s="82"/>
      <c r="O62" s="78"/>
      <c r="P62" s="79"/>
      <c r="Q62" s="78"/>
      <c r="S62" s="82"/>
    </row>
    <row r="63" spans="1:20" s="59" customFormat="1">
      <c r="A63" s="301">
        <v>17</v>
      </c>
      <c r="B63" s="311" t="s">
        <v>561</v>
      </c>
      <c r="C63" s="303" t="s">
        <v>5</v>
      </c>
      <c r="D63" s="303">
        <v>1</v>
      </c>
      <c r="E63" s="306"/>
      <c r="F63" s="345"/>
      <c r="G63" s="348"/>
      <c r="H63" s="347">
        <f>D63*E63</f>
        <v>0</v>
      </c>
      <c r="I63" s="58"/>
      <c r="K63" s="60"/>
      <c r="L63" s="58"/>
      <c r="M63" s="58"/>
      <c r="N63" s="58"/>
      <c r="O63" s="61"/>
      <c r="P63" s="62"/>
      <c r="Q63" s="61"/>
      <c r="R63" s="58"/>
      <c r="S63" s="63"/>
      <c r="T63" s="58"/>
    </row>
    <row r="64" spans="1:20" s="59" customFormat="1" ht="185.25">
      <c r="A64" s="314"/>
      <c r="B64" s="315" t="s">
        <v>563</v>
      </c>
      <c r="C64" s="316"/>
      <c r="D64" s="317"/>
      <c r="E64" s="318"/>
      <c r="F64" s="344"/>
      <c r="G64" s="343"/>
      <c r="H64" s="335"/>
      <c r="I64" s="60"/>
      <c r="K64" s="60"/>
      <c r="L64" s="58"/>
      <c r="M64" s="58"/>
      <c r="N64" s="58"/>
      <c r="O64" s="61"/>
      <c r="P64" s="62"/>
      <c r="Q64" s="61"/>
      <c r="R64" s="58"/>
      <c r="S64" s="63"/>
      <c r="T64" s="58"/>
    </row>
    <row r="65" spans="1:20" s="59" customFormat="1">
      <c r="A65" s="319"/>
      <c r="B65" s="320"/>
      <c r="C65" s="321"/>
      <c r="D65" s="322"/>
      <c r="E65" s="323"/>
      <c r="F65" s="344"/>
      <c r="G65" s="343"/>
      <c r="H65" s="335"/>
      <c r="I65" s="58"/>
      <c r="K65" s="60"/>
      <c r="L65" s="58"/>
      <c r="M65" s="58"/>
      <c r="N65" s="58"/>
      <c r="O65" s="61"/>
      <c r="P65" s="62"/>
      <c r="Q65" s="61"/>
      <c r="R65" s="58"/>
      <c r="S65" s="63"/>
      <c r="T65" s="58"/>
    </row>
    <row r="66" spans="1:20" s="59" customFormat="1">
      <c r="A66" s="319" t="s">
        <v>225</v>
      </c>
      <c r="B66" s="320" t="s">
        <v>562</v>
      </c>
      <c r="C66" s="321"/>
      <c r="D66" s="322"/>
      <c r="E66" s="323"/>
      <c r="F66" s="344">
        <f>SUM(F6:F61)</f>
        <v>0</v>
      </c>
      <c r="G66" s="343">
        <f>SUM(G6:G61)</f>
        <v>0</v>
      </c>
      <c r="H66" s="335">
        <f>SUM(H6:H61)</f>
        <v>0</v>
      </c>
      <c r="I66" s="85">
        <f>SUM(F66:H66)</f>
        <v>0</v>
      </c>
      <c r="K66" s="60"/>
      <c r="L66" s="58"/>
      <c r="M66" s="58"/>
      <c r="N66" s="58"/>
      <c r="O66" s="61"/>
      <c r="P66" s="62"/>
      <c r="Q66" s="61"/>
      <c r="R66" s="58"/>
      <c r="S66" s="63"/>
      <c r="T66" s="58"/>
    </row>
    <row r="67" spans="1:20">
      <c r="L67" s="58" t="s">
        <v>215</v>
      </c>
    </row>
    <row r="107" spans="6:8">
      <c r="F107" s="349"/>
      <c r="G107" s="350"/>
      <c r="H107" s="341"/>
    </row>
    <row r="132" spans="6:8">
      <c r="F132" s="349"/>
      <c r="G132" s="350"/>
      <c r="H132" s="341"/>
    </row>
    <row r="141" spans="6:8">
      <c r="F141" s="349"/>
      <c r="G141" s="350"/>
      <c r="H141" s="341"/>
    </row>
  </sheetData>
  <sheetProtection algorithmName="SHA-512" hashValue="kA2QVlsc1EQXlzVrhuQRBWrDvEmxRimzqQrTwBtDQS5pX76OBe88UL+7nsslmeaBnIHvaVIbBMRdeDhQTa48zg==" saltValue="j74CqZICrz3krbjM/8GJJA==" spinCount="100000" sheet="1" objects="1" scenarios="1" selectLockedCells="1"/>
  <pageMargins left="0.98402777777777772" right="0.39374999999999999" top="0.9145833333333333" bottom="0.74791666666666667" header="0.41262254901960782" footer="0.51180555555555551"/>
  <pageSetup paperSize="9" scale="73" firstPageNumber="0" fitToHeight="0" orientation="portrait" r:id="rId1"/>
  <headerFooter alignWithMargins="0">
    <oddHeader>&amp;C&amp;"Segoe UI,Navadno"&amp;12Šolski kare - PZI&amp;RLUZ, d.d.</oddHeader>
    <oddFooter>&amp;R&amp;P/&amp;N</oddFooter>
  </headerFooter>
  <rowBreaks count="3" manualBreakCount="3">
    <brk id="14" max="7" man="1"/>
    <brk id="35" max="7" man="1"/>
    <brk id="50"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view="pageBreakPreview" zoomScale="70" zoomScaleNormal="90" zoomScaleSheetLayoutView="70" zoomScalePageLayoutView="85" workbookViewId="0">
      <selection activeCell="K52" sqref="A1:K52"/>
    </sheetView>
  </sheetViews>
  <sheetFormatPr defaultColWidth="9" defaultRowHeight="12.75"/>
  <cols>
    <col min="1" max="1" width="13.375" style="1113" bestFit="1" customWidth="1"/>
    <col min="2" max="2" width="2.25" style="1114" customWidth="1"/>
    <col min="3" max="3" width="30.125" style="1115" customWidth="1"/>
    <col min="4" max="4" width="2.75" style="1116" customWidth="1"/>
    <col min="5" max="5" width="2.875" style="1117" customWidth="1"/>
    <col min="6" max="6" width="12.375" style="1116" customWidth="1"/>
    <col min="7" max="7" width="4.75" style="1116" bestFit="1" customWidth="1"/>
    <col min="8" max="8" width="11.375" style="1116" customWidth="1"/>
    <col min="9" max="9" width="13.75" style="1116" customWidth="1"/>
    <col min="10" max="10" width="13.625" style="1116" customWidth="1"/>
    <col min="11" max="15" width="9" style="1116"/>
    <col min="16" max="16384" width="9" style="1115"/>
  </cols>
  <sheetData>
    <row r="1" spans="1:7" s="1061" customFormat="1">
      <c r="C1" s="1062"/>
      <c r="D1" s="1062"/>
      <c r="E1" s="1063"/>
      <c r="F1" s="1062"/>
    </row>
    <row r="2" spans="1:7" s="1061" customFormat="1">
      <c r="C2" s="1062"/>
      <c r="D2" s="1062"/>
      <c r="E2" s="1063"/>
      <c r="F2" s="1062"/>
    </row>
    <row r="3" spans="1:7" s="1061" customFormat="1">
      <c r="C3" s="1062"/>
      <c r="D3" s="1062"/>
      <c r="E3" s="1063"/>
      <c r="F3" s="1062"/>
    </row>
    <row r="4" spans="1:7" s="1061" customFormat="1">
      <c r="C4" s="1062"/>
      <c r="D4" s="1062"/>
      <c r="E4" s="1063"/>
      <c r="F4" s="1062"/>
    </row>
    <row r="5" spans="1:7" s="1061" customFormat="1">
      <c r="B5" s="1064" t="s">
        <v>232</v>
      </c>
      <c r="C5" s="1064"/>
      <c r="D5" s="1064"/>
      <c r="E5" s="1064"/>
      <c r="F5" s="1064"/>
    </row>
    <row r="6" spans="1:7" s="1061" customFormat="1">
      <c r="C6" s="1062"/>
      <c r="D6" s="1062"/>
      <c r="E6" s="1063"/>
      <c r="F6" s="1062"/>
    </row>
    <row r="7" spans="1:7" s="1061" customFormat="1">
      <c r="C7" s="1062"/>
      <c r="D7" s="1062"/>
      <c r="E7" s="1063"/>
      <c r="F7" s="1062"/>
    </row>
    <row r="8" spans="1:7" s="1061" customFormat="1">
      <c r="C8" s="1062"/>
      <c r="D8" s="1062"/>
      <c r="E8" s="1063"/>
      <c r="F8" s="1062"/>
    </row>
    <row r="9" spans="1:7" s="1070" customFormat="1">
      <c r="A9" s="1065"/>
      <c r="B9" s="1066"/>
      <c r="C9" s="1067"/>
      <c r="D9" s="1068"/>
      <c r="E9" s="1068"/>
      <c r="F9" s="1069"/>
      <c r="G9" s="1069"/>
    </row>
    <row r="10" spans="1:7" s="1070" customFormat="1">
      <c r="A10" s="1071" t="s">
        <v>233</v>
      </c>
      <c r="B10" s="1066"/>
      <c r="C10" s="1072" t="s">
        <v>234</v>
      </c>
      <c r="D10" s="1068"/>
      <c r="E10" s="1068"/>
      <c r="F10" s="1069"/>
      <c r="G10" s="1069"/>
    </row>
    <row r="11" spans="1:7" s="1070" customFormat="1">
      <c r="A11" s="1071"/>
      <c r="B11" s="1066"/>
      <c r="C11" s="1072"/>
      <c r="D11" s="1068"/>
      <c r="E11" s="1068"/>
      <c r="F11" s="1069"/>
      <c r="G11" s="1069"/>
    </row>
    <row r="12" spans="1:7" s="1070" customFormat="1">
      <c r="A12" s="1071"/>
      <c r="B12" s="1066"/>
      <c r="C12" s="1072"/>
      <c r="D12" s="1068"/>
      <c r="E12" s="1068"/>
      <c r="F12" s="1069"/>
      <c r="G12" s="1069"/>
    </row>
    <row r="13" spans="1:7" s="1070" customFormat="1">
      <c r="A13" s="1071"/>
      <c r="B13" s="1066"/>
      <c r="C13" s="1072"/>
      <c r="D13" s="1068"/>
      <c r="E13" s="1068"/>
      <c r="F13" s="1069"/>
      <c r="G13" s="1069"/>
    </row>
    <row r="14" spans="1:7" s="1070" customFormat="1">
      <c r="A14" s="1065"/>
      <c r="B14" s="1066"/>
      <c r="D14" s="1068"/>
      <c r="E14" s="1068"/>
      <c r="F14" s="1069"/>
      <c r="G14" s="1069"/>
    </row>
    <row r="15" spans="1:7" s="1070" customFormat="1">
      <c r="A15" s="1071" t="s">
        <v>235</v>
      </c>
      <c r="B15" s="1066"/>
      <c r="C15" s="1073" t="s">
        <v>236</v>
      </c>
      <c r="D15" s="1068"/>
      <c r="E15" s="1068"/>
      <c r="F15" s="1069"/>
      <c r="G15" s="1069"/>
    </row>
    <row r="16" spans="1:7" s="1070" customFormat="1">
      <c r="A16" s="1071"/>
      <c r="B16" s="1066"/>
      <c r="C16" s="1073"/>
      <c r="D16" s="1068"/>
      <c r="E16" s="1068"/>
      <c r="F16" s="1069"/>
      <c r="G16" s="1069"/>
    </row>
    <row r="17" spans="1:7" s="1070" customFormat="1">
      <c r="A17" s="1071"/>
      <c r="B17" s="1066"/>
      <c r="C17" s="1073"/>
      <c r="D17" s="1068"/>
      <c r="E17" s="1068"/>
      <c r="F17" s="1069"/>
      <c r="G17" s="1069"/>
    </row>
    <row r="18" spans="1:7" s="1070" customFormat="1">
      <c r="A18" s="1071"/>
      <c r="B18" s="1066"/>
      <c r="C18" s="1072"/>
      <c r="D18" s="1068"/>
      <c r="E18" s="1068"/>
      <c r="F18" s="1069"/>
      <c r="G18" s="1069"/>
    </row>
    <row r="19" spans="1:7" s="1070" customFormat="1">
      <c r="A19" s="1065"/>
      <c r="B19" s="1066"/>
      <c r="C19" s="1074"/>
      <c r="D19" s="1068"/>
      <c r="E19" s="1068"/>
      <c r="F19" s="1069"/>
      <c r="G19" s="1069"/>
    </row>
    <row r="20" spans="1:7" s="1070" customFormat="1" ht="38.25">
      <c r="A20" s="1071" t="s">
        <v>237</v>
      </c>
      <c r="B20" s="1066"/>
      <c r="C20" s="1074" t="s">
        <v>238</v>
      </c>
      <c r="D20" s="1075"/>
      <c r="E20" s="1076"/>
      <c r="F20" s="1069"/>
      <c r="G20" s="1069"/>
    </row>
    <row r="21" spans="1:7" s="1070" customFormat="1">
      <c r="A21" s="1065"/>
      <c r="B21" s="1066"/>
      <c r="C21" s="1075"/>
      <c r="D21" s="1075"/>
      <c r="E21" s="1077"/>
      <c r="F21" s="1069"/>
      <c r="G21" s="1069"/>
    </row>
    <row r="22" spans="1:7" s="1070" customFormat="1">
      <c r="A22" s="1065"/>
      <c r="B22" s="1066"/>
      <c r="C22" s="1075"/>
      <c r="D22" s="1075"/>
      <c r="E22" s="1077"/>
      <c r="F22" s="1069"/>
      <c r="G22" s="1069"/>
    </row>
    <row r="23" spans="1:7" s="1070" customFormat="1">
      <c r="A23" s="1071" t="s">
        <v>239</v>
      </c>
      <c r="B23" s="1066"/>
      <c r="C23" s="1078">
        <v>8721</v>
      </c>
      <c r="D23" s="1068"/>
      <c r="E23" s="1068"/>
      <c r="F23" s="1069"/>
      <c r="G23" s="1069"/>
    </row>
    <row r="24" spans="1:7" s="1070" customFormat="1">
      <c r="A24" s="1071"/>
      <c r="B24" s="1066"/>
      <c r="C24" s="1078"/>
      <c r="D24" s="1068"/>
      <c r="E24" s="1068"/>
      <c r="F24" s="1069"/>
      <c r="G24" s="1069"/>
    </row>
    <row r="25" spans="1:7" s="1070" customFormat="1">
      <c r="A25" s="1065"/>
      <c r="B25" s="1066"/>
      <c r="C25" s="1075"/>
      <c r="D25" s="1075"/>
      <c r="E25" s="1077"/>
      <c r="F25" s="1069"/>
      <c r="G25" s="1069"/>
    </row>
    <row r="26" spans="1:7" s="1070" customFormat="1">
      <c r="A26" s="1071" t="s">
        <v>240</v>
      </c>
      <c r="B26" s="1066"/>
      <c r="C26" s="1078" t="s">
        <v>241</v>
      </c>
      <c r="D26" s="1068"/>
      <c r="E26" s="1068"/>
      <c r="F26" s="1069"/>
      <c r="G26" s="1069"/>
    </row>
    <row r="27" spans="1:7" s="1070" customFormat="1">
      <c r="A27" s="1071"/>
      <c r="B27" s="1066"/>
      <c r="C27" s="1078"/>
      <c r="D27" s="1068"/>
      <c r="E27" s="1068"/>
      <c r="F27" s="1069"/>
      <c r="G27" s="1069"/>
    </row>
    <row r="28" spans="1:7" s="1070" customFormat="1">
      <c r="A28" s="1065"/>
      <c r="B28" s="1066"/>
      <c r="C28" s="1075"/>
      <c r="D28" s="1075"/>
      <c r="E28" s="1077"/>
      <c r="F28" s="1069"/>
      <c r="G28" s="1069"/>
    </row>
    <row r="29" spans="1:7" s="1070" customFormat="1">
      <c r="A29" s="1071" t="s">
        <v>242</v>
      </c>
      <c r="B29" s="1066"/>
      <c r="C29" s="1078" t="s">
        <v>243</v>
      </c>
      <c r="D29" s="1068"/>
      <c r="E29" s="1068"/>
      <c r="F29" s="1069"/>
      <c r="G29" s="1069"/>
    </row>
    <row r="30" spans="1:7" s="1070" customFormat="1">
      <c r="A30" s="1065"/>
      <c r="B30" s="1066"/>
      <c r="C30" s="1074"/>
      <c r="D30" s="1068"/>
      <c r="E30" s="1068"/>
      <c r="F30" s="1069"/>
      <c r="G30" s="1069"/>
    </row>
    <row r="31" spans="1:7" s="1070" customFormat="1">
      <c r="A31" s="1065"/>
      <c r="B31" s="1066"/>
      <c r="C31" s="1074"/>
      <c r="D31" s="1068"/>
      <c r="E31" s="1068"/>
      <c r="F31" s="1069"/>
      <c r="G31" s="1069"/>
    </row>
    <row r="32" spans="1:7" s="1070" customFormat="1">
      <c r="A32" s="1071" t="s">
        <v>244</v>
      </c>
      <c r="B32" s="1066"/>
      <c r="C32" s="1079" t="s">
        <v>245</v>
      </c>
      <c r="D32" s="1068"/>
      <c r="E32" s="1068"/>
      <c r="F32" s="1069"/>
      <c r="G32" s="1069"/>
    </row>
    <row r="33" spans="1:12" s="1070" customFormat="1">
      <c r="A33" s="1065"/>
      <c r="B33" s="1066"/>
      <c r="C33" s="1074"/>
      <c r="D33" s="1068"/>
      <c r="E33" s="1068"/>
      <c r="F33" s="1069"/>
      <c r="G33" s="1069"/>
    </row>
    <row r="34" spans="1:12" s="1082" customFormat="1" ht="51">
      <c r="A34" s="28"/>
      <c r="B34" s="1080"/>
      <c r="C34" s="599" t="s">
        <v>702</v>
      </c>
      <c r="D34" s="599"/>
      <c r="E34" s="599"/>
      <c r="F34" s="599" t="s">
        <v>704</v>
      </c>
      <c r="G34" s="1081"/>
      <c r="H34" s="894" t="s">
        <v>708</v>
      </c>
      <c r="I34" s="957" t="s">
        <v>688</v>
      </c>
      <c r="J34" s="958" t="s">
        <v>697</v>
      </c>
      <c r="K34" s="599" t="s">
        <v>167</v>
      </c>
    </row>
    <row r="35" spans="1:12" s="1082" customFormat="1">
      <c r="A35" s="28"/>
      <c r="B35" s="29"/>
      <c r="C35" s="32"/>
      <c r="D35" s="30"/>
      <c r="E35" s="33"/>
      <c r="F35" s="31"/>
      <c r="G35" s="31"/>
      <c r="H35" s="1083"/>
      <c r="I35" s="1084"/>
      <c r="J35" s="1085"/>
      <c r="K35" s="1083"/>
      <c r="L35" s="1083"/>
    </row>
    <row r="36" spans="1:12" s="1082" customFormat="1">
      <c r="A36" s="28"/>
      <c r="B36" s="843" t="s">
        <v>246</v>
      </c>
      <c r="C36" s="843"/>
      <c r="D36" s="843"/>
      <c r="E36" s="843"/>
      <c r="F36" s="843"/>
      <c r="G36" s="31"/>
      <c r="H36" s="1083"/>
      <c r="I36" s="1084"/>
      <c r="J36" s="1085"/>
      <c r="K36" s="1083"/>
      <c r="L36" s="1083"/>
    </row>
    <row r="37" spans="1:12" s="1082" customFormat="1">
      <c r="A37" s="28"/>
      <c r="B37" s="29"/>
      <c r="C37" s="844"/>
      <c r="D37" s="844"/>
      <c r="E37" s="844"/>
      <c r="F37" s="844"/>
      <c r="G37" s="31"/>
      <c r="H37" s="469"/>
      <c r="I37" s="1084"/>
      <c r="J37" s="1085"/>
      <c r="K37" s="1083"/>
      <c r="L37" s="1083"/>
    </row>
    <row r="38" spans="1:12" s="1087" customFormat="1">
      <c r="A38" s="381"/>
      <c r="B38" s="382"/>
      <c r="C38" s="383"/>
      <c r="D38" s="384"/>
      <c r="E38" s="1086"/>
      <c r="H38" s="385"/>
      <c r="I38" s="1084"/>
      <c r="J38" s="1085"/>
    </row>
    <row r="39" spans="1:12" s="1087" customFormat="1">
      <c r="A39" s="381"/>
      <c r="B39" s="382"/>
      <c r="C39" s="386" t="s">
        <v>247</v>
      </c>
      <c r="D39" s="384"/>
      <c r="E39" s="1086"/>
      <c r="F39" s="471"/>
      <c r="G39" s="385" t="s">
        <v>248</v>
      </c>
      <c r="H39" s="600">
        <f>'javni vodovod'!H49</f>
        <v>0</v>
      </c>
      <c r="I39" s="1088"/>
      <c r="J39" s="1089"/>
      <c r="K39" s="1090">
        <f>H39</f>
        <v>0</v>
      </c>
    </row>
    <row r="40" spans="1:12" s="1087" customFormat="1">
      <c r="A40" s="381"/>
      <c r="B40" s="382"/>
      <c r="C40" s="386"/>
      <c r="D40" s="384"/>
      <c r="E40" s="1086"/>
      <c r="F40" s="472"/>
      <c r="G40" s="470"/>
      <c r="H40" s="1091"/>
      <c r="I40" s="1092"/>
      <c r="J40" s="1093"/>
      <c r="K40" s="1091"/>
    </row>
    <row r="41" spans="1:12" s="1087" customFormat="1" ht="25.5">
      <c r="A41" s="387"/>
      <c r="B41" s="382"/>
      <c r="C41" s="386" t="s">
        <v>249</v>
      </c>
      <c r="D41" s="384"/>
      <c r="E41" s="1086"/>
      <c r="F41" s="471"/>
      <c r="G41" s="385" t="s">
        <v>248</v>
      </c>
      <c r="H41" s="601">
        <f>'priključek pitnik 1'!I45</f>
        <v>0</v>
      </c>
      <c r="I41" s="1094">
        <f>'priključek pitnik 1'!K45</f>
        <v>0</v>
      </c>
      <c r="J41" s="1095">
        <f>'priključek pitnik 1'!M45</f>
        <v>0</v>
      </c>
      <c r="K41" s="1096">
        <f>'priključek pitnik 1'!N45</f>
        <v>0</v>
      </c>
    </row>
    <row r="42" spans="1:12" s="1082" customFormat="1">
      <c r="A42" s="28"/>
      <c r="B42" s="29"/>
      <c r="C42" s="1072"/>
      <c r="D42" s="30"/>
      <c r="E42" s="1097"/>
      <c r="F42" s="473"/>
      <c r="G42" s="474"/>
      <c r="H42" s="1098"/>
      <c r="I42" s="1092"/>
      <c r="J42" s="1093"/>
      <c r="K42" s="1098"/>
      <c r="L42" s="1083"/>
    </row>
    <row r="43" spans="1:12" s="1082" customFormat="1" ht="25.5">
      <c r="A43" s="28"/>
      <c r="B43" s="29"/>
      <c r="C43" s="386" t="s">
        <v>250</v>
      </c>
      <c r="D43" s="30"/>
      <c r="E43" s="1097"/>
      <c r="F43" s="475"/>
      <c r="G43" s="469" t="s">
        <v>248</v>
      </c>
      <c r="H43" s="1083"/>
      <c r="I43" s="1099"/>
      <c r="J43" s="1085"/>
      <c r="K43" s="1096">
        <f>'priključek pitnik 2'!H53</f>
        <v>0</v>
      </c>
      <c r="L43" s="1083"/>
    </row>
    <row r="44" spans="1:12" s="1082" customFormat="1">
      <c r="A44" s="28"/>
      <c r="B44" s="29"/>
      <c r="C44" s="388"/>
      <c r="D44" s="34"/>
      <c r="E44" s="35"/>
      <c r="F44" s="36"/>
      <c r="G44" s="36"/>
      <c r="H44" s="469"/>
      <c r="I44" s="1084"/>
      <c r="J44" s="1100"/>
      <c r="K44" s="1101"/>
      <c r="L44" s="1083"/>
    </row>
    <row r="45" spans="1:12" s="1082" customFormat="1">
      <c r="A45" s="28"/>
      <c r="B45" s="29"/>
      <c r="C45" s="32"/>
      <c r="D45" s="30"/>
      <c r="E45" s="33"/>
      <c r="F45" s="31"/>
      <c r="G45" s="31"/>
      <c r="H45" s="1102"/>
      <c r="I45" s="1103"/>
      <c r="J45" s="1085"/>
      <c r="K45" s="1083"/>
      <c r="L45" s="1083"/>
    </row>
    <row r="46" spans="1:12" s="1109" customFormat="1">
      <c r="A46" s="389"/>
      <c r="B46" s="612"/>
      <c r="C46" s="390" t="s">
        <v>167</v>
      </c>
      <c r="D46" s="391"/>
      <c r="E46" s="1104"/>
      <c r="F46" s="602">
        <f>K39+K41+K43</f>
        <v>0</v>
      </c>
      <c r="G46" s="603" t="s">
        <v>248</v>
      </c>
      <c r="H46" s="1105"/>
      <c r="I46" s="1106"/>
      <c r="J46" s="1107"/>
      <c r="K46" s="1108"/>
      <c r="L46" s="1108"/>
    </row>
    <row r="47" spans="1:12" s="1082" customFormat="1">
      <c r="A47" s="28"/>
      <c r="B47" s="29"/>
      <c r="C47" s="32"/>
      <c r="D47" s="30"/>
      <c r="E47" s="33"/>
      <c r="F47" s="31"/>
      <c r="G47" s="31"/>
      <c r="H47" s="1083"/>
      <c r="I47" s="1084"/>
      <c r="J47" s="1085"/>
      <c r="K47" s="1083"/>
      <c r="L47" s="1083"/>
    </row>
    <row r="48" spans="1:12" s="1082" customFormat="1">
      <c r="A48" s="28"/>
      <c r="B48" s="29"/>
      <c r="C48" s="392" t="s">
        <v>251</v>
      </c>
      <c r="D48" s="30"/>
      <c r="E48" s="1097"/>
      <c r="F48" s="602">
        <f>F46*0.22</f>
        <v>0</v>
      </c>
      <c r="G48" s="603" t="s">
        <v>248</v>
      </c>
      <c r="H48" s="1110"/>
      <c r="I48" s="1084"/>
      <c r="J48" s="1085"/>
      <c r="K48" s="1083"/>
      <c r="L48" s="1083"/>
    </row>
    <row r="49" spans="1:16" s="1082" customFormat="1">
      <c r="A49" s="28"/>
      <c r="B49" s="29"/>
      <c r="C49" s="32"/>
      <c r="D49" s="30"/>
      <c r="E49" s="33"/>
      <c r="F49" s="31"/>
      <c r="G49" s="31"/>
      <c r="H49" s="1083"/>
      <c r="I49" s="1084"/>
      <c r="J49" s="1085"/>
      <c r="K49" s="1083"/>
      <c r="L49" s="1083"/>
    </row>
    <row r="50" spans="1:16" s="1082" customFormat="1">
      <c r="A50" s="389"/>
      <c r="B50" s="612"/>
      <c r="C50" s="845" t="s">
        <v>655</v>
      </c>
      <c r="D50" s="845"/>
      <c r="E50" s="1097"/>
      <c r="F50" s="602">
        <f>F46+F48</f>
        <v>0</v>
      </c>
      <c r="G50" s="604" t="s">
        <v>248</v>
      </c>
      <c r="H50" s="1110"/>
      <c r="I50" s="1084"/>
      <c r="J50" s="1111"/>
      <c r="K50" s="1083"/>
      <c r="L50" s="1083"/>
    </row>
    <row r="51" spans="1:16" s="1082" customFormat="1">
      <c r="A51" s="389"/>
      <c r="B51" s="612"/>
      <c r="C51" s="613"/>
      <c r="D51" s="613"/>
      <c r="E51" s="1097"/>
      <c r="H51" s="1110"/>
      <c r="I51" s="1084"/>
      <c r="J51" s="1111"/>
      <c r="K51" s="1083"/>
      <c r="L51" s="1083"/>
    </row>
    <row r="52" spans="1:16" s="1082" customFormat="1" ht="13.5" thickBot="1">
      <c r="A52" s="28"/>
      <c r="B52" s="29"/>
      <c r="C52" s="37"/>
      <c r="D52" s="38"/>
      <c r="E52" s="39"/>
      <c r="F52" s="40"/>
      <c r="G52" s="40"/>
      <c r="H52" s="1112"/>
      <c r="I52" s="1112"/>
      <c r="J52" s="1112"/>
      <c r="K52" s="1112"/>
      <c r="L52" s="1083"/>
    </row>
    <row r="53" spans="1:16" ht="13.5" thickTop="1"/>
    <row r="64" spans="1:16">
      <c r="A64" s="1118"/>
      <c r="B64" s="1118"/>
      <c r="C64" s="1118"/>
      <c r="D64" s="1118"/>
      <c r="E64" s="1118"/>
      <c r="F64" s="1118"/>
      <c r="G64" s="1118"/>
      <c r="H64" s="1118"/>
      <c r="P64" s="1116"/>
    </row>
    <row r="65" spans="1:16">
      <c r="A65" s="1118"/>
      <c r="B65" s="1118"/>
      <c r="C65" s="1118"/>
      <c r="D65" s="1118"/>
      <c r="E65" s="1118"/>
      <c r="F65" s="1118"/>
      <c r="G65" s="1118"/>
      <c r="H65" s="1118"/>
      <c r="P65" s="1116"/>
    </row>
    <row r="66" spans="1:16">
      <c r="A66" s="1119"/>
      <c r="B66" s="1120"/>
      <c r="C66" s="1120"/>
      <c r="D66" s="1120"/>
      <c r="E66" s="1120"/>
      <c r="F66" s="1120"/>
      <c r="G66" s="1120"/>
      <c r="H66" s="1120"/>
      <c r="P66" s="1116"/>
    </row>
    <row r="67" spans="1:16">
      <c r="A67" s="1119"/>
      <c r="B67" s="1119"/>
      <c r="C67" s="1119"/>
      <c r="D67" s="1119"/>
      <c r="E67" s="1119"/>
      <c r="F67" s="1119"/>
      <c r="G67" s="1119"/>
      <c r="H67" s="1119"/>
      <c r="P67" s="1116"/>
    </row>
    <row r="68" spans="1:16">
      <c r="A68" s="1119"/>
      <c r="B68" s="1119"/>
      <c r="C68" s="1119"/>
      <c r="D68" s="1119"/>
      <c r="E68" s="1119"/>
      <c r="F68" s="1119"/>
      <c r="G68" s="1119"/>
      <c r="H68" s="1119"/>
      <c r="P68" s="1116"/>
    </row>
    <row r="69" spans="1:16">
      <c r="A69" s="1119"/>
      <c r="B69" s="1119"/>
      <c r="C69" s="1119"/>
      <c r="D69" s="1119"/>
      <c r="E69" s="1119"/>
      <c r="F69" s="1119"/>
      <c r="G69" s="1119"/>
      <c r="H69" s="1119"/>
      <c r="P69" s="1116"/>
    </row>
    <row r="70" spans="1:16">
      <c r="A70" s="1119"/>
      <c r="B70" s="1119"/>
      <c r="C70" s="1119"/>
      <c r="D70" s="1119"/>
      <c r="E70" s="1119"/>
      <c r="F70" s="1119"/>
      <c r="G70" s="1119"/>
      <c r="H70" s="1119"/>
      <c r="P70" s="1116"/>
    </row>
    <row r="71" spans="1:16">
      <c r="A71" s="1119"/>
      <c r="B71" s="1119"/>
      <c r="C71" s="1119"/>
      <c r="D71" s="1119"/>
      <c r="E71" s="1119"/>
      <c r="F71" s="1119"/>
      <c r="G71" s="1119"/>
      <c r="H71" s="1119"/>
      <c r="P71" s="1116"/>
    </row>
    <row r="72" spans="1:16">
      <c r="A72" s="1119"/>
      <c r="B72" s="1119"/>
      <c r="C72" s="1119"/>
      <c r="D72" s="1119"/>
      <c r="E72" s="1119"/>
      <c r="F72" s="1119"/>
      <c r="G72" s="1119"/>
      <c r="H72" s="1119"/>
      <c r="P72" s="1116"/>
    </row>
    <row r="73" spans="1:16">
      <c r="A73" s="1119"/>
      <c r="B73" s="1119"/>
      <c r="C73" s="1119"/>
      <c r="D73" s="1119"/>
      <c r="E73" s="1119"/>
      <c r="F73" s="1119"/>
      <c r="G73" s="1119"/>
      <c r="H73" s="1119"/>
      <c r="P73" s="1116"/>
    </row>
    <row r="74" spans="1:16">
      <c r="A74" s="1119"/>
      <c r="B74" s="1120"/>
      <c r="C74" s="1120"/>
      <c r="D74" s="1120"/>
      <c r="E74" s="1120"/>
      <c r="F74" s="1120"/>
      <c r="G74" s="1120"/>
      <c r="H74" s="1120"/>
      <c r="P74" s="1116"/>
    </row>
    <row r="75" spans="1:16">
      <c r="A75" s="1118"/>
      <c r="B75" s="1118"/>
      <c r="C75" s="1118"/>
      <c r="D75" s="1118"/>
      <c r="E75" s="1118"/>
      <c r="F75" s="1118"/>
      <c r="G75" s="1118"/>
      <c r="H75" s="1118"/>
      <c r="P75" s="1116"/>
    </row>
  </sheetData>
  <sheetProtection algorithmName="SHA-512" hashValue="SbEZmh/Mbujb8L6mSmUxiTH2OJT90CN6nd8/j56KL31E6Pq9A6WNKulLjutPoO2Wa8jLRG0nBAWV4pOZRJANZg==" saltValue="GlY6AJOE2qYjZDenVNdrVQ==" spinCount="100000" sheet="1" objects="1" scenarios="1" selectLockedCells="1"/>
  <mergeCells count="16">
    <mergeCell ref="A75:H75"/>
    <mergeCell ref="A70:H70"/>
    <mergeCell ref="A71:H71"/>
    <mergeCell ref="A72:H72"/>
    <mergeCell ref="A73:H73"/>
    <mergeCell ref="A74:H74"/>
    <mergeCell ref="A68:H68"/>
    <mergeCell ref="A69:H69"/>
    <mergeCell ref="A64:H64"/>
    <mergeCell ref="A65:H65"/>
    <mergeCell ref="A66:H66"/>
    <mergeCell ref="B5:F5"/>
    <mergeCell ref="B36:F36"/>
    <mergeCell ref="C37:F37"/>
    <mergeCell ref="C50:D50"/>
    <mergeCell ref="A67:H67"/>
  </mergeCells>
  <pageMargins left="0.98402777777777772" right="0.39374999999999999" top="0.9145833333333333" bottom="0.74791666666666667" header="0.41262254901960782" footer="0.51180555555555551"/>
  <pageSetup paperSize="9" scale="69" fitToHeight="0" orientation="portrait" r:id="rId1"/>
  <headerFooter alignWithMargins="0">
    <oddHeader>&amp;C&amp;"Segoe UI,Navadno"&amp;12Šolski kare - PZI&amp;RLUZ, d.d.</oddHeader>
    <oddFooter>&amp;R&amp;P/&amp;N</oddFooter>
  </headerFooter>
  <rowBreaks count="1" manualBreakCount="1">
    <brk id="48"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9"/>
  <sheetViews>
    <sheetView view="pageBreakPreview" topLeftCell="A118" zoomScale="80" zoomScaleNormal="90" zoomScaleSheetLayoutView="80" zoomScalePageLayoutView="85" workbookViewId="0">
      <selection activeCell="F132" sqref="F132"/>
    </sheetView>
  </sheetViews>
  <sheetFormatPr defaultColWidth="9" defaultRowHeight="12.75"/>
  <cols>
    <col min="1" max="1" width="10.25" style="870" customWidth="1"/>
    <col min="2" max="2" width="10" style="877" customWidth="1"/>
    <col min="3" max="3" width="26.125" style="878" customWidth="1"/>
    <col min="4" max="4" width="6.375" style="879" bestFit="1" customWidth="1"/>
    <col min="5" max="5" width="4.5" style="876" bestFit="1" customWidth="1"/>
    <col min="6" max="6" width="8" style="880" customWidth="1"/>
    <col min="7" max="7" width="10.375" style="880" customWidth="1"/>
    <col min="8" max="8" width="11.125" style="876" customWidth="1"/>
    <col min="9" max="9" width="5.625" style="876" customWidth="1"/>
    <col min="10" max="10" width="13" style="876" customWidth="1"/>
    <col min="11" max="16384" width="9" style="876"/>
  </cols>
  <sheetData>
    <row r="1" spans="1:11" s="863" customFormat="1">
      <c r="B1" s="864"/>
      <c r="C1" s="865"/>
      <c r="D1" s="866"/>
      <c r="E1" s="867"/>
      <c r="F1" s="867"/>
      <c r="G1" s="868"/>
      <c r="H1" s="868"/>
      <c r="I1" s="868"/>
      <c r="J1" s="868"/>
      <c r="K1" s="869"/>
    </row>
    <row r="2" spans="1:11">
      <c r="B2" s="871"/>
      <c r="C2" s="872"/>
      <c r="D2" s="873"/>
      <c r="E2" s="874"/>
      <c r="F2" s="875"/>
      <c r="G2" s="875"/>
      <c r="H2" s="874"/>
      <c r="I2" s="874"/>
    </row>
    <row r="3" spans="1:11" s="881" customFormat="1">
      <c r="A3" s="870"/>
      <c r="B3" s="877"/>
      <c r="C3" s="878"/>
      <c r="D3" s="879"/>
      <c r="E3" s="876"/>
      <c r="F3" s="880"/>
      <c r="G3" s="880"/>
    </row>
    <row r="4" spans="1:11">
      <c r="A4" s="882"/>
      <c r="C4" s="883" t="s">
        <v>252</v>
      </c>
      <c r="D4" s="884"/>
      <c r="E4" s="884"/>
      <c r="F4" s="885"/>
      <c r="G4" s="886"/>
    </row>
    <row r="5" spans="1:11">
      <c r="C5" s="887"/>
      <c r="E5" s="888"/>
      <c r="F5" s="886"/>
      <c r="G5" s="886"/>
    </row>
    <row r="7" spans="1:11">
      <c r="A7" s="882" t="s">
        <v>233</v>
      </c>
      <c r="C7" s="889" t="s">
        <v>234</v>
      </c>
    </row>
    <row r="9" spans="1:11">
      <c r="A9" s="882" t="s">
        <v>235</v>
      </c>
      <c r="C9" s="889" t="s">
        <v>236</v>
      </c>
    </row>
    <row r="10" spans="1:11">
      <c r="A10" s="882"/>
      <c r="C10" s="889"/>
    </row>
    <row r="11" spans="1:11">
      <c r="A11" s="882" t="s">
        <v>253</v>
      </c>
      <c r="C11" s="889" t="s">
        <v>247</v>
      </c>
    </row>
    <row r="13" spans="1:11" ht="38.25">
      <c r="A13" s="882" t="s">
        <v>237</v>
      </c>
      <c r="C13" s="878" t="s">
        <v>238</v>
      </c>
    </row>
    <row r="15" spans="1:11">
      <c r="A15" s="882" t="s">
        <v>239</v>
      </c>
      <c r="C15" s="890">
        <v>8721</v>
      </c>
    </row>
    <row r="16" spans="1:11">
      <c r="A16" s="882"/>
      <c r="C16" s="890"/>
    </row>
    <row r="17" spans="1:9">
      <c r="A17" s="882" t="s">
        <v>240</v>
      </c>
      <c r="C17" s="891" t="s">
        <v>241</v>
      </c>
    </row>
    <row r="20" spans="1:9">
      <c r="A20" s="882" t="s">
        <v>242</v>
      </c>
      <c r="C20" s="890" t="s">
        <v>243</v>
      </c>
    </row>
    <row r="23" spans="1:9">
      <c r="A23" s="882" t="s">
        <v>244</v>
      </c>
      <c r="C23" s="892" t="s">
        <v>245</v>
      </c>
    </row>
    <row r="26" spans="1:9" ht="51">
      <c r="A26" s="876"/>
      <c r="B26" s="893" t="s">
        <v>705</v>
      </c>
      <c r="C26" s="599" t="s">
        <v>702</v>
      </c>
      <c r="D26" s="599" t="s">
        <v>703</v>
      </c>
      <c r="E26" s="599" t="s">
        <v>37</v>
      </c>
      <c r="F26" s="894" t="s">
        <v>706</v>
      </c>
      <c r="G26" s="599" t="s">
        <v>704</v>
      </c>
      <c r="H26" s="893" t="s">
        <v>708</v>
      </c>
      <c r="I26" s="468"/>
    </row>
    <row r="28" spans="1:9" ht="13.5" thickBot="1">
      <c r="A28" s="895"/>
      <c r="B28" s="896" t="s">
        <v>57</v>
      </c>
      <c r="C28" s="897"/>
      <c r="D28" s="898"/>
      <c r="E28" s="899"/>
      <c r="F28" s="900"/>
      <c r="G28" s="901"/>
      <c r="H28" s="902"/>
      <c r="I28" s="902"/>
    </row>
    <row r="29" spans="1:9">
      <c r="B29" s="903"/>
    </row>
    <row r="30" spans="1:9">
      <c r="B30" s="903"/>
    </row>
    <row r="31" spans="1:9" s="881" customFormat="1">
      <c r="A31" s="870"/>
      <c r="B31" s="903"/>
      <c r="C31" s="878"/>
      <c r="D31" s="879"/>
      <c r="E31" s="876"/>
      <c r="F31" s="880"/>
      <c r="G31" s="880"/>
    </row>
    <row r="32" spans="1:9">
      <c r="B32" s="903">
        <v>1</v>
      </c>
      <c r="C32" s="882" t="s">
        <v>254</v>
      </c>
      <c r="D32" s="904"/>
      <c r="E32" s="881"/>
      <c r="F32" s="905" t="s">
        <v>248</v>
      </c>
      <c r="G32" s="880">
        <f>G65</f>
        <v>0</v>
      </c>
      <c r="H32" s="906">
        <f>H65</f>
        <v>0</v>
      </c>
    </row>
    <row r="33" spans="1:9">
      <c r="B33" s="903"/>
      <c r="C33" s="882"/>
      <c r="D33" s="904"/>
      <c r="E33" s="881"/>
      <c r="F33" s="905"/>
      <c r="H33" s="907"/>
    </row>
    <row r="34" spans="1:9" s="881" customFormat="1">
      <c r="B34" s="903"/>
      <c r="C34" s="870"/>
      <c r="D34" s="879"/>
      <c r="E34" s="876"/>
      <c r="F34" s="880"/>
      <c r="G34" s="880"/>
      <c r="H34" s="907"/>
    </row>
    <row r="35" spans="1:9">
      <c r="B35" s="903">
        <v>2</v>
      </c>
      <c r="C35" s="882" t="s">
        <v>107</v>
      </c>
      <c r="D35" s="904"/>
      <c r="E35" s="881"/>
      <c r="F35" s="905" t="s">
        <v>248</v>
      </c>
      <c r="G35" s="880">
        <f>SU_ZEMDELA</f>
        <v>0</v>
      </c>
      <c r="H35" s="908">
        <f>H88</f>
        <v>0</v>
      </c>
    </row>
    <row r="36" spans="1:9" s="881" customFormat="1">
      <c r="B36" s="903"/>
      <c r="C36" s="870"/>
      <c r="D36" s="879"/>
      <c r="E36" s="876"/>
      <c r="F36" s="880"/>
      <c r="G36" s="880"/>
      <c r="H36" s="907"/>
    </row>
    <row r="37" spans="1:9" s="881" customFormat="1">
      <c r="B37" s="903"/>
      <c r="C37" s="882"/>
      <c r="D37" s="904"/>
      <c r="F37" s="909"/>
      <c r="G37" s="880"/>
      <c r="H37" s="907"/>
    </row>
    <row r="38" spans="1:9">
      <c r="B38" s="903">
        <v>3</v>
      </c>
      <c r="C38" s="882" t="s">
        <v>255</v>
      </c>
      <c r="D38" s="904"/>
      <c r="E38" s="881"/>
      <c r="F38" s="905" t="s">
        <v>248</v>
      </c>
      <c r="G38" s="880">
        <f>SU_MONTDELA</f>
        <v>0</v>
      </c>
      <c r="H38" s="908">
        <f>H121</f>
        <v>0</v>
      </c>
    </row>
    <row r="39" spans="1:9">
      <c r="B39" s="903"/>
      <c r="C39" s="870"/>
      <c r="H39" s="907"/>
    </row>
    <row r="40" spans="1:9" s="881" customFormat="1">
      <c r="B40" s="903"/>
      <c r="C40" s="870"/>
      <c r="D40" s="879"/>
      <c r="E40" s="876"/>
      <c r="F40" s="880"/>
      <c r="G40" s="880"/>
      <c r="H40" s="907"/>
    </row>
    <row r="41" spans="1:9">
      <c r="B41" s="903">
        <v>4</v>
      </c>
      <c r="C41" s="910" t="s">
        <v>256</v>
      </c>
      <c r="D41" s="911"/>
      <c r="E41" s="912"/>
      <c r="F41" s="913" t="s">
        <v>248</v>
      </c>
      <c r="G41" s="875">
        <f>SU_NABAVAMAT</f>
        <v>0</v>
      </c>
      <c r="H41" s="908">
        <f>H159</f>
        <v>0</v>
      </c>
    </row>
    <row r="42" spans="1:9">
      <c r="B42" s="903"/>
      <c r="C42" s="870"/>
      <c r="H42" s="907"/>
    </row>
    <row r="43" spans="1:9" s="881" customFormat="1">
      <c r="B43" s="903"/>
      <c r="C43" s="870"/>
      <c r="D43" s="879"/>
      <c r="E43" s="876"/>
      <c r="F43" s="880"/>
      <c r="G43" s="880"/>
      <c r="H43" s="907"/>
    </row>
    <row r="44" spans="1:9">
      <c r="B44" s="903">
        <v>5</v>
      </c>
      <c r="C44" s="910" t="s">
        <v>257</v>
      </c>
      <c r="D44" s="911"/>
      <c r="E44" s="912"/>
      <c r="F44" s="913" t="s">
        <v>248</v>
      </c>
      <c r="G44" s="875">
        <f>SU_ZAKLJDELA</f>
        <v>0</v>
      </c>
      <c r="H44" s="908">
        <f>H168</f>
        <v>0</v>
      </c>
    </row>
    <row r="45" spans="1:9">
      <c r="B45" s="914"/>
      <c r="C45" s="872"/>
      <c r="D45" s="873"/>
      <c r="E45" s="874"/>
      <c r="F45" s="875"/>
      <c r="G45" s="875"/>
    </row>
    <row r="46" spans="1:9">
      <c r="A46" s="915"/>
      <c r="B46" s="914"/>
      <c r="C46" s="872"/>
      <c r="D46" s="873"/>
      <c r="E46" s="874"/>
      <c r="F46" s="875"/>
      <c r="G46" s="875"/>
    </row>
    <row r="47" spans="1:9" ht="13.5" thickBot="1">
      <c r="A47" s="916"/>
      <c r="B47" s="917"/>
      <c r="C47" s="918"/>
      <c r="D47" s="919"/>
      <c r="E47" s="920"/>
      <c r="F47" s="921"/>
      <c r="G47" s="921"/>
      <c r="I47" s="920"/>
    </row>
    <row r="48" spans="1:9" ht="13.5" thickTop="1">
      <c r="B48" s="903"/>
      <c r="H48" s="922"/>
    </row>
    <row r="49" spans="1:9" s="881" customFormat="1">
      <c r="A49" s="882"/>
      <c r="B49" s="903" t="s">
        <v>167</v>
      </c>
      <c r="C49" s="923"/>
      <c r="D49" s="904"/>
      <c r="F49" s="905" t="s">
        <v>248</v>
      </c>
      <c r="G49" s="909">
        <f>SUM(G31:G45)</f>
        <v>0</v>
      </c>
      <c r="H49" s="909">
        <f>SUM(H30:H46)</f>
        <v>0</v>
      </c>
    </row>
    <row r="50" spans="1:9" s="881" customFormat="1">
      <c r="A50" s="882"/>
      <c r="B50" s="903"/>
      <c r="C50" s="923"/>
      <c r="D50" s="904"/>
      <c r="F50" s="905"/>
      <c r="G50" s="909"/>
      <c r="H50" s="909"/>
    </row>
    <row r="51" spans="1:9">
      <c r="A51" s="468"/>
      <c r="B51" s="876"/>
      <c r="C51" s="876"/>
      <c r="D51" s="876"/>
      <c r="F51" s="876"/>
      <c r="G51" s="876"/>
    </row>
    <row r="52" spans="1:9" ht="13.5" thickBot="1">
      <c r="A52" s="902"/>
      <c r="B52" s="924"/>
      <c r="C52" s="902"/>
      <c r="D52" s="902"/>
      <c r="E52" s="902"/>
      <c r="F52" s="925"/>
      <c r="G52" s="925"/>
      <c r="H52" s="902"/>
      <c r="I52" s="902"/>
    </row>
    <row r="53" spans="1:9">
      <c r="A53" s="876"/>
      <c r="C53" s="876"/>
      <c r="D53" s="876"/>
    </row>
    <row r="54" spans="1:9">
      <c r="A54" s="876"/>
      <c r="B54" s="903" t="s">
        <v>258</v>
      </c>
      <c r="C54" s="926" t="s">
        <v>259</v>
      </c>
      <c r="D54" s="904"/>
      <c r="E54" s="927"/>
      <c r="F54" s="928"/>
      <c r="G54" s="929"/>
    </row>
    <row r="56" spans="1:9" ht="76.5">
      <c r="C56" s="878" t="s">
        <v>260</v>
      </c>
    </row>
    <row r="57" spans="1:9">
      <c r="B57" s="877">
        <v>1.01</v>
      </c>
      <c r="C57" s="878" t="s">
        <v>261</v>
      </c>
      <c r="D57" s="879" t="s">
        <v>5</v>
      </c>
      <c r="E57" s="876">
        <v>1</v>
      </c>
      <c r="F57" s="355"/>
      <c r="G57" s="880">
        <f>E57*F57</f>
        <v>0</v>
      </c>
      <c r="H57" s="880">
        <f>G57</f>
        <v>0</v>
      </c>
    </row>
    <row r="58" spans="1:9">
      <c r="B58" s="877">
        <v>1.02</v>
      </c>
      <c r="C58" s="878" t="s">
        <v>262</v>
      </c>
      <c r="E58" s="876">
        <v>1</v>
      </c>
      <c r="F58" s="355"/>
      <c r="G58" s="880">
        <f>E58*F58</f>
        <v>0</v>
      </c>
      <c r="H58" s="880">
        <f>G58</f>
        <v>0</v>
      </c>
    </row>
    <row r="59" spans="1:9">
      <c r="F59" s="355"/>
    </row>
    <row r="60" spans="1:9" ht="89.25">
      <c r="B60" s="877">
        <v>1.03</v>
      </c>
      <c r="C60" s="878" t="s">
        <v>263</v>
      </c>
      <c r="D60" s="879" t="s">
        <v>8</v>
      </c>
      <c r="E60" s="876">
        <v>47</v>
      </c>
      <c r="F60" s="355"/>
      <c r="G60" s="880">
        <f>E60*F60</f>
        <v>0</v>
      </c>
      <c r="H60" s="880">
        <f>G60</f>
        <v>0</v>
      </c>
    </row>
    <row r="61" spans="1:9">
      <c r="F61" s="355"/>
    </row>
    <row r="62" spans="1:9" ht="63.75">
      <c r="B62" s="877">
        <v>1.04</v>
      </c>
      <c r="C62" s="878" t="s">
        <v>264</v>
      </c>
      <c r="D62" s="879" t="s">
        <v>5</v>
      </c>
      <c r="E62" s="876">
        <v>7</v>
      </c>
      <c r="F62" s="355"/>
      <c r="G62" s="880">
        <f>E62*F62</f>
        <v>0</v>
      </c>
      <c r="H62" s="880">
        <f>G62</f>
        <v>0</v>
      </c>
    </row>
    <row r="63" spans="1:9">
      <c r="H63" s="880"/>
    </row>
    <row r="64" spans="1:9" s="881" customFormat="1">
      <c r="A64" s="870"/>
      <c r="B64" s="877"/>
      <c r="C64" s="878"/>
      <c r="D64" s="879"/>
      <c r="E64" s="876"/>
      <c r="F64" s="880"/>
      <c r="G64" s="880"/>
      <c r="H64" s="876"/>
    </row>
    <row r="65" spans="1:9" s="881" customFormat="1">
      <c r="A65" s="882"/>
      <c r="B65" s="903"/>
      <c r="C65" s="923" t="s">
        <v>254</v>
      </c>
      <c r="D65" s="904"/>
      <c r="F65" s="909" t="s">
        <v>265</v>
      </c>
      <c r="G65" s="909">
        <f>SUM(G54:G64)</f>
        <v>0</v>
      </c>
      <c r="H65" s="881">
        <f>SUM(H54:H64)</f>
        <v>0</v>
      </c>
    </row>
    <row r="66" spans="1:9" ht="13.5" thickBot="1">
      <c r="A66" s="930"/>
      <c r="B66" s="924"/>
      <c r="C66" s="931"/>
      <c r="D66" s="932"/>
      <c r="E66" s="933"/>
      <c r="F66" s="934"/>
      <c r="G66" s="925"/>
      <c r="H66" s="933"/>
      <c r="I66" s="902"/>
    </row>
    <row r="67" spans="1:9">
      <c r="A67" s="882"/>
      <c r="C67" s="923"/>
      <c r="D67" s="904"/>
      <c r="E67" s="881"/>
      <c r="F67" s="909"/>
    </row>
    <row r="68" spans="1:9">
      <c r="A68" s="876"/>
      <c r="B68" s="903" t="s">
        <v>266</v>
      </c>
      <c r="C68" s="926" t="s">
        <v>1</v>
      </c>
      <c r="D68" s="904"/>
      <c r="E68" s="927"/>
      <c r="F68" s="928"/>
      <c r="G68" s="929"/>
    </row>
    <row r="69" spans="1:9" s="937" customFormat="1">
      <c r="A69" s="870"/>
      <c r="B69" s="935"/>
      <c r="C69" s="877"/>
      <c r="D69" s="878"/>
      <c r="E69" s="879"/>
      <c r="F69" s="876"/>
      <c r="G69" s="936"/>
      <c r="H69" s="880"/>
    </row>
    <row r="70" spans="1:9" ht="63.75">
      <c r="B70" s="938"/>
      <c r="C70" s="878" t="s">
        <v>267</v>
      </c>
      <c r="F70" s="355"/>
      <c r="H70" s="937"/>
    </row>
    <row r="71" spans="1:9">
      <c r="B71" s="939"/>
      <c r="C71" s="877"/>
      <c r="D71" s="878"/>
      <c r="E71" s="879"/>
      <c r="F71" s="354"/>
      <c r="G71" s="940"/>
      <c r="H71" s="880"/>
    </row>
    <row r="72" spans="1:9" ht="63.75">
      <c r="A72" s="877"/>
      <c r="B72" s="941">
        <v>2.0099999999999998</v>
      </c>
      <c r="C72" s="878" t="s">
        <v>654</v>
      </c>
      <c r="D72" s="879" t="s">
        <v>11</v>
      </c>
      <c r="E72" s="876">
        <v>57</v>
      </c>
      <c r="F72" s="355"/>
      <c r="G72" s="880">
        <f>E72*F72</f>
        <v>0</v>
      </c>
      <c r="H72" s="880">
        <f>G72</f>
        <v>0</v>
      </c>
    </row>
    <row r="73" spans="1:9">
      <c r="A73" s="877"/>
      <c r="B73" s="939"/>
      <c r="C73" s="877"/>
      <c r="D73" s="942"/>
      <c r="E73" s="943"/>
      <c r="F73" s="354"/>
      <c r="G73" s="940"/>
      <c r="H73" s="936"/>
    </row>
    <row r="74" spans="1:9" ht="63.75">
      <c r="B74" s="941">
        <v>2.02</v>
      </c>
      <c r="C74" s="878" t="s">
        <v>268</v>
      </c>
      <c r="D74" s="879" t="s">
        <v>11</v>
      </c>
      <c r="E74" s="876">
        <v>3</v>
      </c>
      <c r="F74" s="355"/>
      <c r="G74" s="880">
        <f>E74*F74</f>
        <v>0</v>
      </c>
      <c r="H74" s="880">
        <f>G74</f>
        <v>0</v>
      </c>
    </row>
    <row r="75" spans="1:9">
      <c r="B75" s="939"/>
      <c r="E75" s="944"/>
      <c r="F75" s="355"/>
    </row>
    <row r="76" spans="1:9" ht="102">
      <c r="B76" s="941">
        <v>2.0299999999999998</v>
      </c>
      <c r="C76" s="878" t="s">
        <v>269</v>
      </c>
      <c r="D76" s="879" t="s">
        <v>11</v>
      </c>
      <c r="E76" s="944">
        <v>19</v>
      </c>
      <c r="F76" s="355"/>
      <c r="G76" s="880">
        <f>E76*F76</f>
        <v>0</v>
      </c>
      <c r="H76" s="880">
        <f>G76</f>
        <v>0</v>
      </c>
    </row>
    <row r="77" spans="1:9">
      <c r="B77" s="939"/>
      <c r="C77" s="945"/>
      <c r="D77" s="946"/>
      <c r="E77" s="944"/>
      <c r="F77" s="355"/>
    </row>
    <row r="78" spans="1:9" ht="38.25">
      <c r="B78" s="941">
        <v>2.04</v>
      </c>
      <c r="C78" s="878" t="s">
        <v>270</v>
      </c>
      <c r="D78" s="879" t="s">
        <v>10</v>
      </c>
      <c r="E78" s="944">
        <v>33</v>
      </c>
      <c r="F78" s="355"/>
      <c r="G78" s="880">
        <f>E78*F78</f>
        <v>0</v>
      </c>
      <c r="H78" s="880">
        <f>G78</f>
        <v>0</v>
      </c>
    </row>
    <row r="79" spans="1:9">
      <c r="F79" s="355"/>
    </row>
    <row r="80" spans="1:9" ht="89.25">
      <c r="B80" s="877">
        <v>2.0499999999999998</v>
      </c>
      <c r="C80" s="878" t="s">
        <v>271</v>
      </c>
      <c r="D80" s="879" t="s">
        <v>11</v>
      </c>
      <c r="E80" s="876">
        <v>4</v>
      </c>
      <c r="F80" s="355"/>
      <c r="G80" s="880">
        <f>E80*F80</f>
        <v>0</v>
      </c>
      <c r="H80" s="880">
        <f>G80</f>
        <v>0</v>
      </c>
    </row>
    <row r="81" spans="1:9">
      <c r="F81" s="355"/>
    </row>
    <row r="82" spans="1:9" ht="127.5">
      <c r="B82" s="877">
        <v>2.06</v>
      </c>
      <c r="C82" s="878" t="s">
        <v>272</v>
      </c>
      <c r="D82" s="879" t="s">
        <v>11</v>
      </c>
      <c r="E82" s="876">
        <v>14</v>
      </c>
      <c r="F82" s="355"/>
      <c r="G82" s="880">
        <f>E82*F82</f>
        <v>0</v>
      </c>
      <c r="H82" s="880">
        <f>G82</f>
        <v>0</v>
      </c>
    </row>
    <row r="83" spans="1:9">
      <c r="B83" s="939"/>
      <c r="F83" s="355"/>
    </row>
    <row r="84" spans="1:9" ht="51">
      <c r="B84" s="941">
        <v>2.0699999999999998</v>
      </c>
      <c r="C84" s="878" t="s">
        <v>273</v>
      </c>
      <c r="D84" s="879" t="s">
        <v>11</v>
      </c>
      <c r="E84" s="944">
        <v>42</v>
      </c>
      <c r="F84" s="355"/>
      <c r="G84" s="880">
        <f>E84*F84</f>
        <v>0</v>
      </c>
      <c r="H84" s="880">
        <f>G84</f>
        <v>0</v>
      </c>
    </row>
    <row r="85" spans="1:9">
      <c r="C85" s="879"/>
      <c r="D85" s="876"/>
      <c r="E85" s="947"/>
      <c r="F85" s="355"/>
      <c r="G85" s="876"/>
    </row>
    <row r="86" spans="1:9" ht="38.25">
      <c r="B86" s="877">
        <v>2.08</v>
      </c>
      <c r="C86" s="878" t="s">
        <v>274</v>
      </c>
      <c r="D86" s="879" t="s">
        <v>24</v>
      </c>
      <c r="E86" s="876">
        <v>10</v>
      </c>
      <c r="F86" s="380"/>
      <c r="G86" s="880">
        <f>E86*F86</f>
        <v>0</v>
      </c>
      <c r="H86" s="880">
        <f>G86</f>
        <v>0</v>
      </c>
    </row>
    <row r="87" spans="1:9" s="881" customFormat="1">
      <c r="A87" s="870"/>
      <c r="B87" s="877"/>
      <c r="C87" s="878"/>
      <c r="D87" s="879"/>
      <c r="E87" s="876"/>
      <c r="F87" s="880"/>
      <c r="G87" s="880"/>
      <c r="H87" s="876"/>
    </row>
    <row r="88" spans="1:9">
      <c r="A88" s="882"/>
      <c r="B88" s="903"/>
      <c r="C88" s="923" t="s">
        <v>1</v>
      </c>
      <c r="D88" s="904"/>
      <c r="E88" s="881"/>
      <c r="F88" s="909" t="s">
        <v>265</v>
      </c>
      <c r="G88" s="909">
        <f>SUM(G68:G87)</f>
        <v>0</v>
      </c>
      <c r="H88" s="909">
        <f>SUM(H68:H87)</f>
        <v>0</v>
      </c>
    </row>
    <row r="89" spans="1:9" s="881" customFormat="1" ht="13.5" thickBot="1">
      <c r="A89" s="930"/>
      <c r="B89" s="924"/>
      <c r="C89" s="931"/>
      <c r="D89" s="932"/>
      <c r="E89" s="933"/>
      <c r="F89" s="934"/>
      <c r="G89" s="925"/>
      <c r="H89" s="902"/>
      <c r="I89" s="933"/>
    </row>
    <row r="90" spans="1:9">
      <c r="A90" s="948"/>
      <c r="C90" s="923"/>
      <c r="D90" s="904"/>
      <c r="E90" s="881"/>
      <c r="F90" s="909"/>
      <c r="H90" s="881"/>
    </row>
    <row r="91" spans="1:9">
      <c r="A91" s="881"/>
      <c r="B91" s="903">
        <v>3</v>
      </c>
      <c r="C91" s="882" t="s">
        <v>255</v>
      </c>
      <c r="D91" s="904"/>
      <c r="E91" s="881"/>
      <c r="F91" s="909"/>
    </row>
    <row r="92" spans="1:9">
      <c r="A92" s="948"/>
      <c r="C92" s="923"/>
      <c r="D92" s="904"/>
      <c r="E92" s="881"/>
      <c r="F92" s="909"/>
    </row>
    <row r="93" spans="1:9" ht="63.75">
      <c r="C93" s="878" t="s">
        <v>275</v>
      </c>
      <c r="F93" s="355"/>
    </row>
    <row r="94" spans="1:9">
      <c r="B94" s="877">
        <v>3.01</v>
      </c>
      <c r="C94" s="878" t="s">
        <v>261</v>
      </c>
      <c r="D94" s="879" t="s">
        <v>5</v>
      </c>
      <c r="E94" s="876">
        <v>1</v>
      </c>
      <c r="F94" s="355"/>
      <c r="G94" s="880">
        <f>E94*F94</f>
        <v>0</v>
      </c>
      <c r="H94" s="880">
        <f>G94</f>
        <v>0</v>
      </c>
    </row>
    <row r="95" spans="1:9">
      <c r="B95" s="877">
        <v>3.02</v>
      </c>
      <c r="C95" s="878" t="s">
        <v>262</v>
      </c>
      <c r="D95" s="879" t="s">
        <v>5</v>
      </c>
      <c r="E95" s="876">
        <v>1</v>
      </c>
      <c r="F95" s="355"/>
      <c r="G95" s="880">
        <f>E95*F95</f>
        <v>0</v>
      </c>
      <c r="H95" s="880">
        <f>G95</f>
        <v>0</v>
      </c>
    </row>
    <row r="96" spans="1:9">
      <c r="F96" s="355"/>
    </row>
    <row r="97" spans="2:8" ht="51">
      <c r="B97" s="877">
        <v>3.03</v>
      </c>
      <c r="C97" s="878" t="s">
        <v>276</v>
      </c>
      <c r="D97" s="879" t="s">
        <v>5</v>
      </c>
      <c r="E97" s="876">
        <v>1</v>
      </c>
      <c r="F97" s="355"/>
      <c r="G97" s="880">
        <f>E97*F97</f>
        <v>0</v>
      </c>
      <c r="H97" s="880">
        <f>G97</f>
        <v>0</v>
      </c>
    </row>
    <row r="98" spans="2:8">
      <c r="F98" s="355"/>
    </row>
    <row r="99" spans="2:8" ht="38.25">
      <c r="B99" s="877">
        <v>3.04</v>
      </c>
      <c r="C99" s="878" t="s">
        <v>277</v>
      </c>
      <c r="D99" s="879" t="s">
        <v>5</v>
      </c>
      <c r="E99" s="876">
        <v>1</v>
      </c>
      <c r="F99" s="355"/>
      <c r="G99" s="880">
        <f>E99*F99</f>
        <v>0</v>
      </c>
      <c r="H99" s="880">
        <f>G99</f>
        <v>0</v>
      </c>
    </row>
    <row r="100" spans="2:8">
      <c r="F100" s="355"/>
    </row>
    <row r="101" spans="2:8" ht="51">
      <c r="B101" s="877">
        <v>3.05</v>
      </c>
      <c r="C101" s="878" t="s">
        <v>278</v>
      </c>
      <c r="D101" s="879" t="s">
        <v>8</v>
      </c>
      <c r="E101" s="876">
        <v>47</v>
      </c>
      <c r="F101" s="355"/>
      <c r="G101" s="880">
        <f>E101*F101</f>
        <v>0</v>
      </c>
      <c r="H101" s="880">
        <f>G101</f>
        <v>0</v>
      </c>
    </row>
    <row r="102" spans="2:8">
      <c r="F102" s="355"/>
    </row>
    <row r="103" spans="2:8" ht="63.75">
      <c r="B103" s="877">
        <v>3.06</v>
      </c>
      <c r="C103" s="878" t="s">
        <v>279</v>
      </c>
      <c r="D103" s="879" t="s">
        <v>5</v>
      </c>
      <c r="E103" s="876">
        <v>15</v>
      </c>
      <c r="F103" s="355"/>
      <c r="G103" s="880">
        <f>E103*F103</f>
        <v>0</v>
      </c>
      <c r="H103" s="880">
        <f>G103</f>
        <v>0</v>
      </c>
    </row>
    <row r="104" spans="2:8">
      <c r="F104" s="355"/>
    </row>
    <row r="105" spans="2:8" ht="51">
      <c r="B105" s="877">
        <v>3.07</v>
      </c>
      <c r="C105" s="878" t="s">
        <v>280</v>
      </c>
      <c r="D105" s="879" t="s">
        <v>8</v>
      </c>
      <c r="E105" s="876">
        <v>47</v>
      </c>
      <c r="F105" s="355"/>
      <c r="G105" s="880">
        <f>E105*F105</f>
        <v>0</v>
      </c>
      <c r="H105" s="880">
        <f>G105</f>
        <v>0</v>
      </c>
    </row>
    <row r="106" spans="2:8">
      <c r="F106" s="355"/>
    </row>
    <row r="107" spans="2:8" ht="25.5">
      <c r="B107" s="877">
        <v>3.08</v>
      </c>
      <c r="C107" s="878" t="s">
        <v>281</v>
      </c>
      <c r="D107" s="879" t="s">
        <v>5</v>
      </c>
      <c r="E107" s="876">
        <v>5</v>
      </c>
      <c r="F107" s="355"/>
      <c r="G107" s="880">
        <f>E107*F107</f>
        <v>0</v>
      </c>
      <c r="H107" s="880">
        <f>G107</f>
        <v>0</v>
      </c>
    </row>
    <row r="108" spans="2:8">
      <c r="F108" s="355"/>
    </row>
    <row r="109" spans="2:8" ht="25.5">
      <c r="B109" s="877">
        <v>3.09</v>
      </c>
      <c r="C109" s="878" t="s">
        <v>282</v>
      </c>
      <c r="D109" s="879" t="s">
        <v>5</v>
      </c>
      <c r="E109" s="876">
        <v>2</v>
      </c>
      <c r="F109" s="355"/>
      <c r="G109" s="880">
        <f>E109*F109</f>
        <v>0</v>
      </c>
      <c r="H109" s="880">
        <f>G109</f>
        <v>0</v>
      </c>
    </row>
    <row r="110" spans="2:8">
      <c r="F110" s="355"/>
    </row>
    <row r="111" spans="2:8" ht="25.5">
      <c r="B111" s="877">
        <v>3.1</v>
      </c>
      <c r="C111" s="878" t="s">
        <v>283</v>
      </c>
      <c r="D111" s="879" t="s">
        <v>5</v>
      </c>
      <c r="E111" s="876">
        <v>6</v>
      </c>
      <c r="F111" s="355"/>
      <c r="G111" s="880">
        <f>E111*F111</f>
        <v>0</v>
      </c>
      <c r="H111" s="880">
        <f>G111</f>
        <v>0</v>
      </c>
    </row>
    <row r="112" spans="2:8">
      <c r="F112" s="355"/>
    </row>
    <row r="113" spans="1:9" ht="25.5">
      <c r="B113" s="877">
        <v>3.11</v>
      </c>
      <c r="C113" s="878" t="s">
        <v>284</v>
      </c>
      <c r="D113" s="879" t="s">
        <v>5</v>
      </c>
      <c r="E113" s="876">
        <v>2</v>
      </c>
      <c r="F113" s="355"/>
      <c r="G113" s="880">
        <f>E113*F113</f>
        <v>0</v>
      </c>
      <c r="H113" s="880">
        <f>G113</f>
        <v>0</v>
      </c>
    </row>
    <row r="114" spans="1:9">
      <c r="F114" s="355"/>
    </row>
    <row r="115" spans="1:9" ht="25.5">
      <c r="B115" s="877">
        <v>3.12</v>
      </c>
      <c r="C115" s="878" t="s">
        <v>285</v>
      </c>
      <c r="D115" s="879" t="s">
        <v>5</v>
      </c>
      <c r="E115" s="876">
        <v>1</v>
      </c>
      <c r="F115" s="355"/>
      <c r="G115" s="880">
        <f>E115*F115</f>
        <v>0</v>
      </c>
      <c r="H115" s="880">
        <f>G115</f>
        <v>0</v>
      </c>
    </row>
    <row r="116" spans="1:9">
      <c r="F116" s="355"/>
    </row>
    <row r="117" spans="1:9" ht="76.5">
      <c r="B117" s="877">
        <v>3.13</v>
      </c>
      <c r="C117" s="878" t="s">
        <v>286</v>
      </c>
      <c r="D117" s="879" t="s">
        <v>5</v>
      </c>
      <c r="E117" s="876">
        <v>1</v>
      </c>
      <c r="F117" s="355"/>
      <c r="G117" s="880">
        <f>E117*F117</f>
        <v>0</v>
      </c>
      <c r="H117" s="880">
        <f>G117</f>
        <v>0</v>
      </c>
    </row>
    <row r="118" spans="1:9">
      <c r="F118" s="355"/>
    </row>
    <row r="119" spans="1:9" ht="38.25">
      <c r="B119" s="877">
        <v>3.14</v>
      </c>
      <c r="C119" s="878" t="s">
        <v>287</v>
      </c>
      <c r="D119" s="879" t="s">
        <v>8</v>
      </c>
      <c r="E119" s="876">
        <v>47</v>
      </c>
      <c r="F119" s="355"/>
      <c r="G119" s="880">
        <f>E119*F119</f>
        <v>0</v>
      </c>
      <c r="H119" s="880">
        <f>G119</f>
        <v>0</v>
      </c>
    </row>
    <row r="121" spans="1:9">
      <c r="C121" s="923" t="s">
        <v>255</v>
      </c>
      <c r="D121" s="904"/>
      <c r="E121" s="881"/>
      <c r="F121" s="909" t="s">
        <v>265</v>
      </c>
      <c r="G121" s="909">
        <f>SUM(G91:G120)</f>
        <v>0</v>
      </c>
      <c r="H121" s="909">
        <f>SUM(H91:H120)</f>
        <v>0</v>
      </c>
    </row>
    <row r="122" spans="1:9" ht="13.5" thickBot="1">
      <c r="A122" s="895"/>
      <c r="B122" s="924"/>
      <c r="C122" s="931"/>
      <c r="D122" s="932"/>
      <c r="E122" s="933"/>
      <c r="F122" s="934"/>
      <c r="G122" s="934"/>
      <c r="H122" s="902"/>
      <c r="I122" s="902"/>
    </row>
    <row r="124" spans="1:9">
      <c r="A124" s="882"/>
      <c r="B124" s="903">
        <v>4</v>
      </c>
      <c r="C124" s="882" t="s">
        <v>256</v>
      </c>
      <c r="D124" s="904"/>
      <c r="E124" s="881"/>
      <c r="F124" s="909"/>
    </row>
    <row r="126" spans="1:9">
      <c r="C126" s="923" t="s">
        <v>288</v>
      </c>
    </row>
    <row r="127" spans="1:9">
      <c r="C127" s="948"/>
    </row>
    <row r="128" spans="1:9" ht="25.5">
      <c r="B128" s="877">
        <v>4.01</v>
      </c>
      <c r="C128" s="878" t="s">
        <v>289</v>
      </c>
      <c r="D128" s="879" t="s">
        <v>8</v>
      </c>
      <c r="E128" s="876">
        <v>48</v>
      </c>
      <c r="F128" s="380"/>
      <c r="G128" s="880">
        <f>E128*F128</f>
        <v>0</v>
      </c>
      <c r="H128" s="880">
        <f>G128</f>
        <v>0</v>
      </c>
    </row>
    <row r="129" spans="2:8">
      <c r="F129" s="355"/>
    </row>
    <row r="130" spans="2:8">
      <c r="C130" s="923" t="s">
        <v>290</v>
      </c>
      <c r="F130" s="355"/>
    </row>
    <row r="131" spans="2:8">
      <c r="F131" s="355"/>
    </row>
    <row r="132" spans="2:8" ht="25.5">
      <c r="B132" s="877">
        <v>4.0199999999999996</v>
      </c>
      <c r="C132" s="878" t="s">
        <v>291</v>
      </c>
      <c r="D132" s="879" t="s">
        <v>5</v>
      </c>
      <c r="E132" s="876">
        <v>5</v>
      </c>
      <c r="F132" s="380"/>
      <c r="G132" s="880">
        <f>E132*F132</f>
        <v>0</v>
      </c>
      <c r="H132" s="880">
        <f>G132</f>
        <v>0</v>
      </c>
    </row>
    <row r="133" spans="2:8">
      <c r="F133" s="355"/>
    </row>
    <row r="134" spans="2:8" ht="25.5">
      <c r="C134" s="923" t="s">
        <v>292</v>
      </c>
      <c r="F134" s="355"/>
    </row>
    <row r="135" spans="2:8">
      <c r="F135" s="355"/>
    </row>
    <row r="136" spans="2:8">
      <c r="B136" s="877">
        <v>4.03</v>
      </c>
      <c r="C136" s="878" t="s">
        <v>293</v>
      </c>
      <c r="D136" s="879" t="s">
        <v>5</v>
      </c>
      <c r="E136" s="876">
        <v>2</v>
      </c>
      <c r="F136" s="355"/>
      <c r="G136" s="880">
        <f>E136*F136</f>
        <v>0</v>
      </c>
      <c r="H136" s="880">
        <f>G136</f>
        <v>0</v>
      </c>
    </row>
    <row r="137" spans="2:8">
      <c r="F137" s="355"/>
    </row>
    <row r="138" spans="2:8">
      <c r="C138" s="923" t="s">
        <v>294</v>
      </c>
      <c r="F138" s="355"/>
    </row>
    <row r="139" spans="2:8">
      <c r="F139" s="355"/>
    </row>
    <row r="140" spans="2:8" ht="25.5">
      <c r="B140" s="877">
        <v>4.04</v>
      </c>
      <c r="C140" s="878" t="s">
        <v>295</v>
      </c>
      <c r="D140" s="879" t="s">
        <v>5</v>
      </c>
      <c r="E140" s="876">
        <v>1</v>
      </c>
      <c r="F140" s="355"/>
      <c r="G140" s="880">
        <f>E140*F140</f>
        <v>0</v>
      </c>
      <c r="H140" s="880">
        <f>G140</f>
        <v>0</v>
      </c>
    </row>
    <row r="141" spans="2:8">
      <c r="F141" s="355"/>
    </row>
    <row r="142" spans="2:8" ht="25.5">
      <c r="B142" s="877">
        <v>4.05</v>
      </c>
      <c r="C142" s="878" t="s">
        <v>296</v>
      </c>
      <c r="D142" s="879" t="s">
        <v>5</v>
      </c>
      <c r="E142" s="876">
        <v>4</v>
      </c>
      <c r="F142" s="355"/>
      <c r="G142" s="880">
        <f>E142*F142</f>
        <v>0</v>
      </c>
      <c r="H142" s="880">
        <f>G142</f>
        <v>0</v>
      </c>
    </row>
    <row r="143" spans="2:8">
      <c r="F143" s="355"/>
    </row>
    <row r="144" spans="2:8" ht="25.5">
      <c r="B144" s="877">
        <v>4.0599999999999996</v>
      </c>
      <c r="C144" s="878" t="s">
        <v>297</v>
      </c>
      <c r="D144" s="879" t="s">
        <v>5</v>
      </c>
      <c r="E144" s="876">
        <v>1</v>
      </c>
      <c r="F144" s="355"/>
      <c r="G144" s="880">
        <f>E144*F144</f>
        <v>0</v>
      </c>
      <c r="H144" s="880">
        <f>G144</f>
        <v>0</v>
      </c>
    </row>
    <row r="145" spans="1:9">
      <c r="F145" s="355"/>
    </row>
    <row r="146" spans="1:9">
      <c r="C146" s="923" t="s">
        <v>298</v>
      </c>
      <c r="F146" s="355"/>
    </row>
    <row r="147" spans="1:9">
      <c r="F147" s="355"/>
    </row>
    <row r="148" spans="1:9" ht="25.5">
      <c r="B148" s="877">
        <v>4.07</v>
      </c>
      <c r="C148" s="878" t="s">
        <v>299</v>
      </c>
      <c r="D148" s="879" t="s">
        <v>5</v>
      </c>
      <c r="E148" s="876">
        <v>2</v>
      </c>
      <c r="F148" s="355"/>
      <c r="G148" s="880">
        <f>E148*F148</f>
        <v>0</v>
      </c>
      <c r="H148" s="880">
        <f>G148</f>
        <v>0</v>
      </c>
    </row>
    <row r="149" spans="1:9">
      <c r="F149" s="355"/>
    </row>
    <row r="150" spans="1:9">
      <c r="F150" s="355"/>
    </row>
    <row r="151" spans="1:9" ht="25.5">
      <c r="C151" s="923" t="s">
        <v>300</v>
      </c>
      <c r="F151" s="355"/>
    </row>
    <row r="152" spans="1:9">
      <c r="B152" s="877">
        <v>4.08</v>
      </c>
      <c r="C152" s="878" t="s">
        <v>301</v>
      </c>
      <c r="D152" s="879" t="s">
        <v>5</v>
      </c>
      <c r="E152" s="876">
        <v>2</v>
      </c>
      <c r="F152" s="355"/>
      <c r="G152" s="880">
        <f t="shared" ref="G152" si="0">F152*E152</f>
        <v>0</v>
      </c>
      <c r="H152" s="880">
        <f>G152</f>
        <v>0</v>
      </c>
    </row>
    <row r="153" spans="1:9">
      <c r="F153" s="355"/>
    </row>
    <row r="154" spans="1:9" ht="25.5">
      <c r="C154" s="923" t="s">
        <v>302</v>
      </c>
      <c r="F154" s="355"/>
    </row>
    <row r="155" spans="1:9">
      <c r="B155" s="877">
        <v>4.09</v>
      </c>
      <c r="C155" s="876" t="s">
        <v>303</v>
      </c>
      <c r="D155" s="879" t="s">
        <v>5</v>
      </c>
      <c r="E155" s="876">
        <v>16</v>
      </c>
      <c r="F155" s="355"/>
      <c r="G155" s="880">
        <f>E155*F155</f>
        <v>0</v>
      </c>
      <c r="H155" s="880">
        <f>G155</f>
        <v>0</v>
      </c>
    </row>
    <row r="156" spans="1:9">
      <c r="A156" s="882"/>
      <c r="C156" s="882"/>
      <c r="D156" s="904"/>
      <c r="E156" s="881"/>
      <c r="F156" s="41"/>
    </row>
    <row r="157" spans="1:9" ht="25.5">
      <c r="B157" s="877">
        <v>4.1100000000000003</v>
      </c>
      <c r="C157" s="948" t="s">
        <v>304</v>
      </c>
      <c r="D157" s="879" t="s">
        <v>5</v>
      </c>
      <c r="E157" s="876">
        <v>1</v>
      </c>
      <c r="F157" s="355"/>
      <c r="G157" s="880">
        <f>E157*F157</f>
        <v>0</v>
      </c>
      <c r="H157" s="880">
        <f>G157</f>
        <v>0</v>
      </c>
    </row>
    <row r="158" spans="1:9" s="881" customFormat="1">
      <c r="A158" s="870"/>
      <c r="B158" s="877"/>
      <c r="C158" s="878"/>
      <c r="D158" s="904"/>
      <c r="F158" s="880"/>
      <c r="G158" s="880"/>
      <c r="H158" s="876"/>
    </row>
    <row r="159" spans="1:9" ht="25.5">
      <c r="A159" s="882"/>
      <c r="B159" s="903"/>
      <c r="C159" s="923" t="s">
        <v>305</v>
      </c>
      <c r="D159" s="904"/>
      <c r="E159" s="881"/>
      <c r="F159" s="909" t="s">
        <v>265</v>
      </c>
      <c r="G159" s="909">
        <f>SUM(G124:G158)</f>
        <v>0</v>
      </c>
      <c r="H159" s="909">
        <f>SUM(H124:H158)</f>
        <v>0</v>
      </c>
    </row>
    <row r="160" spans="1:9" ht="13.5" thickBot="1">
      <c r="A160" s="930"/>
      <c r="B160" s="949"/>
      <c r="C160" s="950"/>
      <c r="D160" s="931"/>
      <c r="E160" s="932"/>
      <c r="F160" s="933"/>
      <c r="G160" s="951"/>
      <c r="H160" s="934"/>
      <c r="I160" s="902"/>
    </row>
    <row r="161" spans="1:8">
      <c r="A161" s="882"/>
      <c r="B161" s="952"/>
      <c r="C161" s="903"/>
      <c r="D161" s="923"/>
      <c r="E161" s="904"/>
      <c r="F161" s="881"/>
      <c r="G161" s="953"/>
      <c r="H161" s="909"/>
    </row>
    <row r="162" spans="1:8">
      <c r="B162" s="903">
        <v>5</v>
      </c>
      <c r="C162" s="882" t="s">
        <v>257</v>
      </c>
      <c r="D162" s="904"/>
      <c r="F162" s="881"/>
      <c r="G162" s="953"/>
      <c r="H162" s="909"/>
    </row>
    <row r="163" spans="1:8">
      <c r="A163" s="882"/>
      <c r="B163" s="952"/>
      <c r="C163" s="903"/>
      <c r="D163" s="923"/>
      <c r="E163" s="904"/>
      <c r="F163" s="881"/>
      <c r="G163" s="953"/>
      <c r="H163" s="909"/>
    </row>
    <row r="164" spans="1:8" ht="25.5">
      <c r="A164" s="876"/>
      <c r="B164" s="877">
        <v>5.01</v>
      </c>
      <c r="C164" s="878" t="s">
        <v>306</v>
      </c>
      <c r="D164" s="879" t="s">
        <v>5</v>
      </c>
      <c r="E164" s="876">
        <v>1</v>
      </c>
      <c r="F164" s="355"/>
      <c r="G164" s="880">
        <f>E164*F164</f>
        <v>0</v>
      </c>
      <c r="H164" s="880">
        <f>G164</f>
        <v>0</v>
      </c>
    </row>
    <row r="165" spans="1:8">
      <c r="A165" s="882"/>
      <c r="B165" s="903"/>
      <c r="C165" s="923"/>
      <c r="D165" s="904"/>
      <c r="E165" s="881"/>
      <c r="F165" s="41"/>
      <c r="G165" s="909"/>
    </row>
    <row r="166" spans="1:8" ht="38.25">
      <c r="B166" s="877">
        <v>5.0199999999999996</v>
      </c>
      <c r="C166" s="878" t="s">
        <v>307</v>
      </c>
      <c r="D166" s="879" t="s">
        <v>5</v>
      </c>
      <c r="E166" s="876">
        <v>1</v>
      </c>
      <c r="F166" s="355"/>
      <c r="G166" s="880">
        <f>E166*F166</f>
        <v>0</v>
      </c>
      <c r="H166" s="880">
        <f>G166</f>
        <v>0</v>
      </c>
    </row>
    <row r="168" spans="1:8">
      <c r="C168" s="923" t="s">
        <v>308</v>
      </c>
      <c r="F168" s="909" t="s">
        <v>265</v>
      </c>
      <c r="G168" s="909">
        <f>SUM(G162:G167)</f>
        <v>0</v>
      </c>
      <c r="H168" s="909">
        <f>SUM(H162:H167)</f>
        <v>0</v>
      </c>
    </row>
    <row r="169" spans="1:8">
      <c r="C169" s="923"/>
    </row>
  </sheetData>
  <sheetProtection algorithmName="SHA-512" hashValue="2joY8+Eh79qq8MVzs752xFikTHYM9PQZqu0HaTzuBbVOk09bQswkEdASlZe9thzpIILHK+VrXDbNsMlMhMfoXg==" saltValue="Dazag8jrnWfH66zmazTamg==" spinCount="100000" sheet="1" objects="1" scenarios="1" selectLockedCells="1"/>
  <pageMargins left="0.98402777777777772" right="0.39374999999999999" top="0.9145833333333333" bottom="0.74791666666666667" header="0.41262254901960782" footer="0.51180555555555551"/>
  <pageSetup paperSize="9" scale="66" fitToHeight="0" orientation="portrait" r:id="rId1"/>
  <headerFooter alignWithMargins="0">
    <oddHeader>&amp;C&amp;"Segoe UI,Navadno"&amp;12Šolski kare - PZI&amp;RLUZ, d.d.</oddHeader>
    <oddFooter>&amp;R&amp;P/&amp;N</oddFooter>
  </headerFooter>
  <rowBreaks count="4" manualBreakCount="4">
    <brk id="52" max="16383" man="1"/>
    <brk id="79" max="11" man="1"/>
    <brk id="102" max="11" man="1"/>
    <brk id="12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31</vt:i4>
      </vt:variant>
    </vt:vector>
  </HeadingPairs>
  <TitlesOfParts>
    <vt:vector size="45" baseType="lpstr">
      <vt:lpstr>REKAPITULACIJA</vt:lpstr>
      <vt:lpstr>REKAPITULACIJA-PZI</vt:lpstr>
      <vt:lpstr>REKAPITULACIJA-vzdrzevanje</vt:lpstr>
      <vt:lpstr>SPLOŠNE OPOMBE</vt:lpstr>
      <vt:lpstr>GO dela</vt:lpstr>
      <vt:lpstr>zasaditvena dela</vt:lpstr>
      <vt:lpstr>Urbana oprema</vt:lpstr>
      <vt:lpstr>rekap - VODOVOD</vt:lpstr>
      <vt:lpstr>javni vodovod</vt:lpstr>
      <vt:lpstr>priključek pitnik 1</vt:lpstr>
      <vt:lpstr>priključek pitnik 2</vt:lpstr>
      <vt:lpstr>JR</vt:lpstr>
      <vt:lpstr>kanalizacija</vt:lpstr>
      <vt:lpstr>vzdrževanje-vegetacije</vt:lpstr>
      <vt:lpstr>'GO dela'!Excel_BuiltIn_Print_Area</vt:lpstr>
      <vt:lpstr>REKAPITULACIJA!Excel_BuiltIn_Print_Area</vt:lpstr>
      <vt:lpstr>'REKAPITULACIJA-PZI'!Excel_BuiltIn_Print_Area</vt:lpstr>
      <vt:lpstr>'REKAPITULACIJA-vzdrzevanje'!Excel_BuiltIn_Print_Area</vt:lpstr>
      <vt:lpstr>'GO dela'!Print_Area</vt:lpstr>
      <vt:lpstr>'javni vodovod'!Print_Area</vt:lpstr>
      <vt:lpstr>JR!Print_Area</vt:lpstr>
      <vt:lpstr>kanalizacija!Print_Area</vt:lpstr>
      <vt:lpstr>'priključek pitnik 1'!Print_Area</vt:lpstr>
      <vt:lpstr>'priključek pitnik 2'!Print_Area</vt:lpstr>
      <vt:lpstr>'rekap - VODOVOD'!Print_Area</vt:lpstr>
      <vt:lpstr>REKAPITULACIJA!Print_Area</vt:lpstr>
      <vt:lpstr>'REKAPITULACIJA-PZI'!Print_Area</vt:lpstr>
      <vt:lpstr>'REKAPITULACIJA-vzdrzevanje'!Print_Area</vt:lpstr>
      <vt:lpstr>'SPLOŠNE OPOMBE'!Print_Area</vt:lpstr>
      <vt:lpstr>'Urbana oprema'!Print_Area</vt:lpstr>
      <vt:lpstr>'zasaditvena dela'!Print_Area</vt:lpstr>
      <vt:lpstr>'rekap - VODOVOD'!Print_Titles</vt:lpstr>
      <vt:lpstr>'Urbana oprema'!Print_Titles</vt:lpstr>
      <vt:lpstr>'javni vodovod'!SU_MONTDELA</vt:lpstr>
      <vt:lpstr>'priključek pitnik 1'!SU_MONTDELA</vt:lpstr>
      <vt:lpstr>'priključek pitnik 2'!SU_MONTDELA</vt:lpstr>
      <vt:lpstr>'javni vodovod'!SU_NABAVAMAT</vt:lpstr>
      <vt:lpstr>'priključek pitnik 1'!SU_NABAVAMAT</vt:lpstr>
      <vt:lpstr>'priključek pitnik 2'!SU_NABAVAMAT</vt:lpstr>
      <vt:lpstr>'javni vodovod'!SU_ZAKLJDELA</vt:lpstr>
      <vt:lpstr>'priključek pitnik 1'!SU_ZAKLJDELA</vt:lpstr>
      <vt:lpstr>'priključek pitnik 2'!SU_ZAKLJDELA</vt:lpstr>
      <vt:lpstr>'javni vodovod'!SU_ZEMDELA</vt:lpstr>
      <vt:lpstr>'priključek pitnik 1'!SU_ZEMDELA</vt:lpstr>
      <vt:lpstr>'priključek pitnik 2'!SU_ZEMDELA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Urška Kranjc</cp:lastModifiedBy>
  <cp:lastPrinted>2021-02-25T14:00:11Z</cp:lastPrinted>
  <dcterms:created xsi:type="dcterms:W3CDTF">2020-10-27T13:52:04Z</dcterms:created>
  <dcterms:modified xsi:type="dcterms:W3CDTF">2021-04-01T14:10:18Z</dcterms:modified>
</cp:coreProperties>
</file>