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rih.DESKTOP-3LVR18A\Documents\UREDITEV VSTOPNE TOČKE\"/>
    </mc:Choice>
  </mc:AlternateContent>
  <xr:revisionPtr revIDLastSave="0" documentId="8_{A1B25AEA-0C3B-4FEA-8200-AB8739CE0996}" xr6:coauthVersionLast="45" xr6:coauthVersionMax="45" xr10:uidLastSave="{00000000-0000-0000-0000-000000000000}"/>
  <bookViews>
    <workbookView xWindow="1500" yWindow="1500" windowWidth="17280" windowHeight="8964" tabRatio="729" activeTab="2" xr2:uid="{00000000-000D-0000-FFFF-FFFF00000000}"/>
  </bookViews>
  <sheets>
    <sheet name="OSNOVA" sheetId="1" r:id="rId1"/>
    <sheet name="UVOD V PREDRAČUN" sheetId="28" r:id="rId2"/>
    <sheet name="Zunanja ureditev" sheetId="27" r:id="rId3"/>
    <sheet name="REKAPITULACIJA NAČRTA" sheetId="23" r:id="rId4"/>
    <sheet name="rekapitulacija končna " sheetId="34572" r:id="rId5"/>
    <sheet name="HPR_SD_stara verzija" sheetId="212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RC1">OSNOVA!#REF!</definedName>
    <definedName name="a">[1]OSNOVA!$B$36</definedName>
    <definedName name="b">[2]OSNOVA!$B$36</definedName>
    <definedName name="datum" localSheetId="4">OSNOVA!#REF!</definedName>
    <definedName name="datum" localSheetId="1">OSNOVA!#REF!</definedName>
    <definedName name="datum" localSheetId="2">OSNOVA!#REF!</definedName>
    <definedName name="datum">OSNOVA!#REF!</definedName>
    <definedName name="dd">[3]OSNOVA!$B$36</definedName>
    <definedName name="DDV">OSNOVA!$B$41</definedName>
    <definedName name="DEL">OSNOVA!$B$31</definedName>
    <definedName name="DF">OSNOVA!$B$39</definedName>
    <definedName name="DobMont">OSNOVA!#REF!</definedName>
    <definedName name="ee">[4]OSNOVA!$B$36</definedName>
    <definedName name="FakRC">OSNOVA!#REF!</definedName>
    <definedName name="FakStro">OSNOVA!#REF!</definedName>
    <definedName name="Faktor2">OSNOVA!#REF!</definedName>
    <definedName name="FaktStro">[5]osnova!$B$14</definedName>
    <definedName name="FRC">OSNOVA!$B$37</definedName>
    <definedName name="investicija" localSheetId="4">#REF!</definedName>
    <definedName name="investicija" localSheetId="3">#REF!</definedName>
    <definedName name="investicija" localSheetId="1">#REF!</definedName>
    <definedName name="investicija" localSheetId="2">#REF!</definedName>
    <definedName name="investicija">#REF!</definedName>
    <definedName name="OBJEKT">OSNOVA!$B$35</definedName>
    <definedName name="OZN">OSNOVA!$B$33</definedName>
    <definedName name="_xlnm.Print_Area" localSheetId="0">OSNOVA!$A$1:$B$27</definedName>
    <definedName name="_xlnm.Print_Area" localSheetId="4">'rekapitulacija končna '!$A$1:$F$20</definedName>
    <definedName name="_xlnm.Print_Area" localSheetId="3">'REKAPITULACIJA NAČRTA'!$A$1:$F$23</definedName>
    <definedName name="_xlnm.Print_Area" localSheetId="1">'UVOD V PREDRAČUN'!$A$1:$B$26</definedName>
    <definedName name="_xlnm.Print_Area" localSheetId="2">'Zunanja ureditev'!$A$1:$G$172</definedName>
    <definedName name="Reviz" localSheetId="4">OSNOVA!#REF!</definedName>
    <definedName name="Reviz" localSheetId="1">OSNOVA!#REF!</definedName>
    <definedName name="Reviz" localSheetId="2">OSNOVA!#REF!</definedName>
    <definedName name="Reviz">OSNOVA!#REF!</definedName>
    <definedName name="s">#REF!</definedName>
    <definedName name="ssss">[6]OSNOVA!$B$36</definedName>
    <definedName name="stmape" localSheetId="4">OSNOVA!#REF!</definedName>
    <definedName name="stmape" localSheetId="1">OSNOVA!#REF!</definedName>
    <definedName name="stmape" localSheetId="2">OSNOVA!#REF!</definedName>
    <definedName name="stmape">OSNOVA!#REF!</definedName>
    <definedName name="stnac" localSheetId="4">OSNOVA!#REF!</definedName>
    <definedName name="stnac" localSheetId="1">OSNOVA!#REF!</definedName>
    <definedName name="stnac" localSheetId="2">OSNOVA!#REF!</definedName>
    <definedName name="stnac">OSNOVA!#REF!</definedName>
    <definedName name="stpro" localSheetId="4">OSNOVA!#REF!</definedName>
    <definedName name="stpro" localSheetId="1">OSNOVA!#REF!</definedName>
    <definedName name="stpro" localSheetId="2">OSNOVA!#REF!</definedName>
    <definedName name="stpro">OSNOVA!#REF!</definedName>
    <definedName name="TecEURO">[5]osnova!$B$12</definedName>
    <definedName name="_xlnm.Print_Titles" localSheetId="5">'HPR_SD_stara verzija'!$5:$6</definedName>
    <definedName name="_xlnm.Print_Titles" localSheetId="2">'Zunanja ureditev'!$12:$13</definedName>
    <definedName name="tocka" localSheetId="4">OSNOVA!#REF!</definedName>
    <definedName name="tocka" localSheetId="3">OSNOVA!#REF!</definedName>
    <definedName name="tocka" localSheetId="1">OSNOVA!#REF!</definedName>
    <definedName name="tocka" localSheetId="2">OSNOVA!#REF!</definedName>
    <definedName name="tocka">OSNOVA!#REF!</definedName>
    <definedName name="vod">OSNOVA!#REF!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3" i="27" l="1"/>
  <c r="A133" i="27"/>
  <c r="G131" i="27"/>
  <c r="A131" i="27"/>
  <c r="G129" i="27"/>
  <c r="A129" i="27"/>
  <c r="G105" i="27"/>
  <c r="A105" i="27"/>
  <c r="G107" i="27"/>
  <c r="A107" i="27"/>
  <c r="G127" i="27"/>
  <c r="A40" i="27"/>
  <c r="A38" i="27"/>
  <c r="G38" i="27"/>
  <c r="G36" i="27"/>
  <c r="A36" i="27"/>
  <c r="A71" i="27"/>
  <c r="G69" i="27"/>
  <c r="A69" i="27"/>
  <c r="A81" i="27"/>
  <c r="A79" i="27"/>
  <c r="G79" i="27"/>
  <c r="G125" i="27" l="1"/>
  <c r="A125" i="27"/>
  <c r="G95" i="27"/>
  <c r="G91" i="27"/>
  <c r="G73" i="27"/>
  <c r="G75" i="27"/>
  <c r="G28" i="27"/>
  <c r="G18" i="27"/>
  <c r="G20" i="27"/>
  <c r="A20" i="27"/>
  <c r="A127" i="27"/>
  <c r="G119" i="27"/>
  <c r="A119" i="27"/>
  <c r="G117" i="27"/>
  <c r="A117" i="27"/>
  <c r="G115" i="27"/>
  <c r="A115" i="27"/>
  <c r="G113" i="27"/>
  <c r="A113" i="27"/>
  <c r="G149" i="27"/>
  <c r="G147" i="27"/>
  <c r="B17" i="1"/>
  <c r="G145" i="27"/>
  <c r="G143" i="27"/>
  <c r="G141" i="27"/>
  <c r="B141" i="27"/>
  <c r="B143" i="27" s="1"/>
  <c r="B145" i="27" s="1"/>
  <c r="B147" i="27" s="1"/>
  <c r="B149" i="27" s="1"/>
  <c r="C169" i="27"/>
  <c r="B169" i="27"/>
  <c r="C135" i="27"/>
  <c r="C151" i="27"/>
  <c r="A95" i="27"/>
  <c r="G83" i="27"/>
  <c r="G57" i="27"/>
  <c r="G55" i="27"/>
  <c r="A83" i="27"/>
  <c r="A77" i="27"/>
  <c r="G111" i="27"/>
  <c r="A111" i="27"/>
  <c r="A123" i="27"/>
  <c r="G121" i="27"/>
  <c r="A121" i="27"/>
  <c r="G123" i="27"/>
  <c r="A57" i="27"/>
  <c r="B89" i="27"/>
  <c r="A89" i="27"/>
  <c r="A93" i="27"/>
  <c r="A91" i="27"/>
  <c r="G93" i="27"/>
  <c r="G89" i="27"/>
  <c r="G67" i="27"/>
  <c r="A75" i="27"/>
  <c r="A73" i="27"/>
  <c r="G71" i="27"/>
  <c r="A55" i="27"/>
  <c r="A51" i="27"/>
  <c r="A59" i="27"/>
  <c r="G59" i="27"/>
  <c r="G40" i="27"/>
  <c r="G32" i="27"/>
  <c r="A34" i="27"/>
  <c r="A32" i="27"/>
  <c r="A28" i="27"/>
  <c r="G26" i="27"/>
  <c r="A26" i="27"/>
  <c r="A24" i="27"/>
  <c r="G24" i="27"/>
  <c r="G53" i="27"/>
  <c r="A53" i="27"/>
  <c r="G51" i="27"/>
  <c r="G65" i="27"/>
  <c r="G34" i="27"/>
  <c r="G30" i="27"/>
  <c r="A30" i="27"/>
  <c r="A22" i="27"/>
  <c r="G22" i="27"/>
  <c r="A48" i="27"/>
  <c r="G49" i="27"/>
  <c r="A109" i="27"/>
  <c r="A103" i="27"/>
  <c r="G109" i="27"/>
  <c r="G103" i="27"/>
  <c r="C163" i="27"/>
  <c r="B163" i="27"/>
  <c r="A67" i="27"/>
  <c r="A65" i="27"/>
  <c r="C85" i="27"/>
  <c r="B65" i="27"/>
  <c r="B67" i="27" s="1"/>
  <c r="C167" i="27"/>
  <c r="B167" i="27"/>
  <c r="A101" i="27"/>
  <c r="G101" i="27"/>
  <c r="B101" i="27"/>
  <c r="B103" i="27" s="1"/>
  <c r="A18" i="27"/>
  <c r="G81" i="27"/>
  <c r="G77" i="27"/>
  <c r="B46" i="27"/>
  <c r="G46" i="27"/>
  <c r="D31" i="1"/>
  <c r="A7" i="2128"/>
  <c r="F8" i="2128"/>
  <c r="G8" i="2128"/>
  <c r="G142" i="2128" s="1"/>
  <c r="F9" i="2128"/>
  <c r="G9" i="2128" s="1"/>
  <c r="F12" i="2128"/>
  <c r="G12" i="2128"/>
  <c r="F13" i="2128"/>
  <c r="G13" i="2128" s="1"/>
  <c r="F18" i="2128"/>
  <c r="G18" i="2128"/>
  <c r="F19" i="2128"/>
  <c r="G19" i="2128" s="1"/>
  <c r="F20" i="2128"/>
  <c r="G20" i="2128"/>
  <c r="F21" i="2128"/>
  <c r="G21" i="2128" s="1"/>
  <c r="F25" i="2128"/>
  <c r="G25" i="2128"/>
  <c r="F28" i="2128"/>
  <c r="G28" i="2128" s="1"/>
  <c r="F29" i="2128"/>
  <c r="G29" i="2128"/>
  <c r="F32" i="2128"/>
  <c r="G32" i="2128" s="1"/>
  <c r="F33" i="2128"/>
  <c r="G33" i="2128"/>
  <c r="F36" i="2128"/>
  <c r="G36" i="2128" s="1"/>
  <c r="F37" i="2128"/>
  <c r="G37" i="2128"/>
  <c r="F40" i="2128"/>
  <c r="G40" i="2128" s="1"/>
  <c r="F41" i="2128"/>
  <c r="G41" i="2128"/>
  <c r="F44" i="2128"/>
  <c r="G44" i="2128" s="1"/>
  <c r="F47" i="2128"/>
  <c r="G47" i="2128"/>
  <c r="F48" i="2128"/>
  <c r="G48" i="2128" s="1"/>
  <c r="F51" i="2128"/>
  <c r="G51" i="2128"/>
  <c r="F54" i="2128"/>
  <c r="G54" i="2128" s="1"/>
  <c r="F55" i="2128"/>
  <c r="G55" i="2128"/>
  <c r="F58" i="2128"/>
  <c r="G58" i="2128" s="1"/>
  <c r="F59" i="2128"/>
  <c r="G59" i="2128"/>
  <c r="F60" i="2128"/>
  <c r="G60" i="2128" s="1"/>
  <c r="F63" i="2128"/>
  <c r="G63" i="2128"/>
  <c r="F64" i="2128"/>
  <c r="G64" i="2128" s="1"/>
  <c r="F65" i="2128"/>
  <c r="G65" i="2128"/>
  <c r="F66" i="2128"/>
  <c r="G66" i="2128" s="1"/>
  <c r="F67" i="2128"/>
  <c r="G67" i="2128"/>
  <c r="F68" i="2128"/>
  <c r="G68" i="2128" s="1"/>
  <c r="F69" i="2128"/>
  <c r="G69" i="2128"/>
  <c r="F72" i="2128"/>
  <c r="G72" i="2128" s="1"/>
  <c r="F73" i="2128"/>
  <c r="G73" i="2128"/>
  <c r="F74" i="2128"/>
  <c r="G74" i="2128" s="1"/>
  <c r="F77" i="2128"/>
  <c r="G77" i="2128"/>
  <c r="F78" i="2128"/>
  <c r="G78" i="2128" s="1"/>
  <c r="F79" i="2128"/>
  <c r="G79" i="2128"/>
  <c r="F82" i="2128"/>
  <c r="G82" i="2128" s="1"/>
  <c r="F85" i="2128"/>
  <c r="G85" i="2128"/>
  <c r="F86" i="2128"/>
  <c r="G86" i="2128" s="1"/>
  <c r="F89" i="2128"/>
  <c r="G89" i="2128"/>
  <c r="F90" i="2128"/>
  <c r="G90" i="2128" s="1"/>
  <c r="F93" i="2128"/>
  <c r="G93" i="2128"/>
  <c r="F94" i="2128"/>
  <c r="G94" i="2128" s="1"/>
  <c r="F98" i="2128"/>
  <c r="G98" i="2128"/>
  <c r="F101" i="2128"/>
  <c r="G101" i="2128" s="1"/>
  <c r="F104" i="2128"/>
  <c r="G104" i="2128"/>
  <c r="F105" i="2128"/>
  <c r="G105" i="2128" s="1"/>
  <c r="F106" i="2128"/>
  <c r="G106" i="2128"/>
  <c r="F109" i="2128"/>
  <c r="G109" i="2128" s="1"/>
  <c r="F110" i="2128"/>
  <c r="G110" i="2128"/>
  <c r="F111" i="2128"/>
  <c r="G111" i="2128" s="1"/>
  <c r="F114" i="2128"/>
  <c r="G114" i="2128"/>
  <c r="F117" i="2128"/>
  <c r="G117" i="2128" s="1"/>
  <c r="F118" i="2128"/>
  <c r="G118" i="2128"/>
  <c r="F121" i="2128"/>
  <c r="G121" i="2128" s="1"/>
  <c r="F122" i="2128"/>
  <c r="G122" i="2128"/>
  <c r="F125" i="2128"/>
  <c r="G125" i="2128" s="1"/>
  <c r="F128" i="2128"/>
  <c r="G128" i="2128"/>
  <c r="F131" i="2128"/>
  <c r="G131" i="2128" s="1"/>
  <c r="F134" i="2128"/>
  <c r="G134" i="2128"/>
  <c r="A2" i="1"/>
  <c r="A1" i="34572" s="1"/>
  <c r="A4" i="1"/>
  <c r="E31" i="1"/>
  <c r="A3" i="34572"/>
  <c r="A11" i="34572"/>
  <c r="B11" i="34572"/>
  <c r="C16" i="34572"/>
  <c r="A3" i="23"/>
  <c r="B3" i="23"/>
  <c r="A5" i="23"/>
  <c r="C19" i="23"/>
  <c r="A3" i="28"/>
  <c r="B3" i="28"/>
  <c r="A5" i="28"/>
  <c r="A9" i="28"/>
  <c r="A10" i="28"/>
  <c r="A3" i="27"/>
  <c r="C3" i="27"/>
  <c r="A5" i="27"/>
  <c r="C5" i="27"/>
  <c r="B11" i="23" s="1"/>
  <c r="B16" i="27"/>
  <c r="B18" i="27" s="1"/>
  <c r="B20" i="27" s="1"/>
  <c r="B22" i="27" s="1"/>
  <c r="B24" i="27" s="1"/>
  <c r="B26" i="27" s="1"/>
  <c r="B28" i="27" s="1"/>
  <c r="B30" i="27" s="1"/>
  <c r="B32" i="27" s="1"/>
  <c r="B34" i="27" s="1"/>
  <c r="B36" i="27" s="1"/>
  <c r="B38" i="27" s="1"/>
  <c r="B40" i="27" s="1"/>
  <c r="G16" i="27"/>
  <c r="C42" i="27"/>
  <c r="A46" i="27"/>
  <c r="C61" i="27"/>
  <c r="C97" i="27"/>
  <c r="B159" i="27"/>
  <c r="C159" i="27"/>
  <c r="B161" i="27"/>
  <c r="C161" i="27"/>
  <c r="B165" i="27"/>
  <c r="C165" i="27"/>
  <c r="G137" i="2128" l="1"/>
  <c r="G140" i="2128"/>
  <c r="G97" i="27"/>
  <c r="G165" i="27" s="1"/>
  <c r="B105" i="27"/>
  <c r="B107" i="27" s="1"/>
  <c r="B109" i="27" s="1"/>
  <c r="B111" i="27" s="1"/>
  <c r="B113" i="27" s="1"/>
  <c r="B115" i="27" s="1"/>
  <c r="B117" i="27" s="1"/>
  <c r="B119" i="27" s="1"/>
  <c r="B121" i="27" s="1"/>
  <c r="B123" i="27" s="1"/>
  <c r="B125" i="27" s="1"/>
  <c r="B127" i="27" s="1"/>
  <c r="B129" i="27" s="1"/>
  <c r="B131" i="27" s="1"/>
  <c r="B133" i="27" s="1"/>
  <c r="B91" i="27"/>
  <c r="B93" i="27" s="1"/>
  <c r="B95" i="27" s="1"/>
  <c r="B69" i="27"/>
  <c r="B71" i="27" s="1"/>
  <c r="B73" i="27" s="1"/>
  <c r="B75" i="27" s="1"/>
  <c r="B77" i="27" s="1"/>
  <c r="B79" i="27" s="1"/>
  <c r="B81" i="27" s="1"/>
  <c r="B83" i="27" s="1"/>
  <c r="B48" i="27"/>
  <c r="A11" i="2128"/>
  <c r="A1" i="23"/>
  <c r="A1" i="27"/>
  <c r="A1" i="28"/>
  <c r="G151" i="27"/>
  <c r="G169" i="27" s="1"/>
  <c r="C172" i="27"/>
  <c r="G85" i="27"/>
  <c r="G163" i="27" s="1"/>
  <c r="G135" i="27"/>
  <c r="G167" i="27" s="1"/>
  <c r="G61" i="27"/>
  <c r="G161" i="27" s="1"/>
  <c r="G42" i="27"/>
  <c r="G159" i="27" s="1"/>
  <c r="A11" i="28"/>
  <c r="A12" i="28" s="1"/>
  <c r="B51" i="27" l="1"/>
  <c r="B53" i="27" s="1"/>
  <c r="B55" i="27" s="1"/>
  <c r="A23" i="2128"/>
  <c r="A15" i="2128"/>
  <c r="G172" i="27"/>
  <c r="F11" i="23" s="1"/>
  <c r="F15" i="23" s="1"/>
  <c r="A13" i="28"/>
  <c r="A14" i="28" s="1"/>
  <c r="B57" i="27" l="1"/>
  <c r="B59" i="27" s="1"/>
  <c r="A27" i="2128"/>
  <c r="F13" i="23"/>
  <c r="F17" i="23" s="1"/>
  <c r="F11" i="34572" s="1"/>
  <c r="F16" i="34572" l="1"/>
  <c r="F19" i="34572" s="1"/>
  <c r="F14" i="34572"/>
  <c r="A31" i="2128"/>
  <c r="F19" i="23"/>
  <c r="F22" i="23" s="1"/>
  <c r="A35" i="2128" l="1"/>
  <c r="A39" i="2128" l="1"/>
  <c r="A43" i="2128" s="1"/>
  <c r="A46" i="2128" s="1"/>
  <c r="A50" i="2128" s="1"/>
  <c r="A53" i="2128" l="1"/>
  <c r="A57" i="2128" s="1"/>
  <c r="A62" i="2128" s="1"/>
  <c r="A71" i="2128" s="1"/>
  <c r="A76" i="2128" s="1"/>
  <c r="A81" i="2128" s="1"/>
  <c r="A84" i="2128" s="1"/>
  <c r="A88" i="2128" s="1"/>
  <c r="A92" i="2128" s="1"/>
  <c r="A96" i="2128" s="1"/>
  <c r="A100" i="2128" s="1"/>
  <c r="A103" i="2128" s="1"/>
  <c r="A108" i="2128" s="1"/>
  <c r="A113" i="2128" s="1"/>
  <c r="A116" i="2128" s="1"/>
  <c r="A120" i="2128" s="1"/>
  <c r="A124" i="2128" s="1"/>
  <c r="A127" i="2128" s="1"/>
  <c r="A130" i="2128" s="1"/>
  <c r="A133" i="2128" s="1"/>
  <c r="A136" i="2128" s="1"/>
  <c r="A139" i="2128" s="1"/>
</calcChain>
</file>

<file path=xl/sharedStrings.xml><?xml version="1.0" encoding="utf-8"?>
<sst xmlns="http://schemas.openxmlformats.org/spreadsheetml/2006/main" count="402" uniqueCount="240">
  <si>
    <t>PODATKI O VSEBINI POPISA DEL</t>
  </si>
  <si>
    <t>Cene na enoto in vrednosti so v EUR brez DDV!</t>
  </si>
  <si>
    <t>Vrednosti so v EUR brez DDV!</t>
  </si>
  <si>
    <t>Vrednosti so v EUR!</t>
  </si>
  <si>
    <t>Objekt</t>
  </si>
  <si>
    <t>Številka projekta:</t>
  </si>
  <si>
    <t>OSNOVNA CENA</t>
  </si>
  <si>
    <t>KOREKCIJA</t>
  </si>
  <si>
    <t>m2</t>
  </si>
  <si>
    <t>Izkopi za jarke, kanale in jaške vključujejo odmet na rob jarka oz. na tovorno vozilo in odvoz na deponijo</t>
  </si>
  <si>
    <t>- vse stroške v zvezi z začasnim odvozom, deponiranjem in vračanjem izkopanega materiala na mestih, kjer ga ne bo možno deponirati na gradbišču;</t>
  </si>
  <si>
    <t>Izvajalec je dolžan izvesti vsa dela kvalitetno, v skladu s predpisi, projektom, tehničnimi pogoji in v skladu z dobro gradbeno prakso.</t>
  </si>
  <si>
    <t xml:space="preserve">Izvajalec mora omogočati stalen, prost in vzdrževan dostop za potrebe intervencije oz. vzdrževanja  </t>
  </si>
  <si>
    <t xml:space="preserve">Vse ostale površine, ki jih bo izvajalec potreboval za gradnjo in za organizacijo gradbišč, si bo moral priskbeti sam na svoje stroške.   </t>
  </si>
  <si>
    <t>Izvajalec mora v enotnih cenah upoštevati naslednje stroške, v kolikor le-ti niso upoštevani v posebnih postavkah:</t>
  </si>
  <si>
    <t>- stroški odvoda meteorne vode iz gradbene jame in vode, ki se izceja iz bočnih strani izkopa, če je potrebno</t>
  </si>
  <si>
    <t>- stroški dela v kampadah zaradi oteženih geoloških razmer</t>
  </si>
  <si>
    <t>- stroški dela v nagnjenem terenu</t>
  </si>
  <si>
    <t>- stroški oteženega izkopa v mokrem terenu, izkop v vodi, prekop potokov itd.</t>
  </si>
  <si>
    <t>Tabele za vnos podatkov o ostalih načrtih v sklopu projekta (za potrebe rekapitulacije projekta)</t>
  </si>
  <si>
    <t>Tabela za vnos podatkov popisa del, ki je predmet načrta</t>
  </si>
  <si>
    <t>IV.</t>
  </si>
  <si>
    <t>Zunanja ureditev</t>
  </si>
  <si>
    <t>kpl</t>
  </si>
  <si>
    <t>OPOMBE K POPISU DEL</t>
  </si>
  <si>
    <t>GRADBENA DELA in OBRTNIŠKA DELA</t>
  </si>
  <si>
    <t>Poz.</t>
  </si>
  <si>
    <t>Opis postavke</t>
  </si>
  <si>
    <t>Enota</t>
  </si>
  <si>
    <t>Količina</t>
  </si>
  <si>
    <t>Cena</t>
  </si>
  <si>
    <t>Vrednost</t>
  </si>
  <si>
    <t>SKUPAJ:</t>
  </si>
  <si>
    <r>
      <t>m</t>
    </r>
    <r>
      <rPr>
        <vertAlign val="superscript"/>
        <sz val="10"/>
        <color indexed="8"/>
        <rFont val="Times New Roman CE"/>
        <family val="1"/>
        <charset val="238"/>
      </rPr>
      <t>2</t>
    </r>
  </si>
  <si>
    <t>m</t>
  </si>
  <si>
    <t>kg</t>
  </si>
  <si>
    <t>kos</t>
  </si>
  <si>
    <t xml:space="preserve">POPIS MATERIALA IN DEL S PREDRAČUNOM </t>
  </si>
  <si>
    <t>HIŠNI PRIKLJUČKI - STROJNA DELA  (N)</t>
  </si>
  <si>
    <t>Z. ŠT.</t>
  </si>
  <si>
    <t>VRSTA DELA</t>
  </si>
  <si>
    <t>KOS</t>
  </si>
  <si>
    <r>
      <t>CENA/ENOTO</t>
    </r>
    <r>
      <rPr>
        <b/>
        <sz val="12"/>
        <color indexed="8"/>
        <rFont val="Times New Roman CE"/>
        <family val="1"/>
        <charset val="238"/>
      </rPr>
      <t xml:space="preserve"> SIT/ENOTO</t>
    </r>
  </si>
  <si>
    <t>CENA SIT</t>
  </si>
  <si>
    <r>
      <t xml:space="preserve">Cev iz PE - SDR 11
</t>
    </r>
    <r>
      <rPr>
        <sz val="10"/>
        <rFont val="Times New Roman CE"/>
        <family val="1"/>
        <charset val="238"/>
      </rPr>
      <t xml:space="preserve">Cev iz PE, po DIN8074 in ISO/DIS 4437, SDR 11 (serija 5) skupaj z dodatkom  za razrez.
</t>
    </r>
  </si>
  <si>
    <t xml:space="preserve">PE 32x3,0    </t>
  </si>
  <si>
    <t xml:space="preserve">PE 63x5,8    </t>
  </si>
  <si>
    <r>
      <t xml:space="preserve">Cevi iz jekla:
</t>
    </r>
    <r>
      <rPr>
        <sz val="10"/>
        <rFont val="Times New Roman CE"/>
        <family val="1"/>
        <charset val="238"/>
      </rPr>
      <t>Jeklena  brezšivna  srednjetežka črna cev po JUS C.B5.225, material Č.1212, skupaj z loki, varilnim, tesnilnim in pritrdilnim materialom in dodatkom za razrez.</t>
    </r>
  </si>
  <si>
    <t>DN 25 (33,7x3,25)</t>
  </si>
  <si>
    <t>DN 50 (60,3x3,65)</t>
  </si>
  <si>
    <r>
      <t xml:space="preserve">Uvodnice:
</t>
    </r>
    <r>
      <rPr>
        <sz val="10"/>
        <rFont val="Times New Roman CE"/>
        <family val="1"/>
        <charset val="238"/>
      </rPr>
      <t>Sklop  sestavljen  iz prehodnega kosa PE/jeklo,      jeklene      brezšivne srednjetežke   črne   cevi   po   JUS C.B5.225,  material  Č.1212,  zaščitne</t>
    </r>
  </si>
  <si>
    <t>cevi in krogelne pipe s termičnim varovalom (ali posebej prigrajenim zapornim elementom s termičnim varovalom) in s čepom. Pipa oziroma zaporni element morata biti skladna z VP 301.</t>
  </si>
  <si>
    <t>V ceni  sklopa  je zajeta vgradnja skupaj z  vrtanjem  zidu in vzpostavitvijo  v prvotno stanje.</t>
  </si>
  <si>
    <t>DN 25    (izvedba A)</t>
  </si>
  <si>
    <t>DN 25    (izvedba C)</t>
  </si>
  <si>
    <t>DN 50    (izvedba A)</t>
  </si>
  <si>
    <t>DN 50    (izvedba C)</t>
  </si>
  <si>
    <r>
      <t xml:space="preserve">Uvodnica - D2:
</t>
    </r>
    <r>
      <rPr>
        <sz val="10"/>
        <rFont val="Times New Roman CE"/>
        <family val="1"/>
        <charset val="238"/>
      </rPr>
      <t>Sklop  sestavljen  iz prehodnega kosa PE/jeklo,      jeklene      brezšivne srednjetežke   črne   cevi   po   JUS C.B5.225,  material  Č.1212, zaščitne cevi, krogelne pipe s čepom in iz  omarice za požarno pipo,  izdelane iz</t>
    </r>
  </si>
  <si>
    <t>nerjaveče pločevine po delavniški risbi proizvajalca, prirejene za pritrditev na zid dimenzije 250x300x200 mm  z napisom: GLAVNA PLINSKA POŽARNA PIPA. V ceni  sklopa  je zajeta vgradnja.</t>
  </si>
  <si>
    <t>DN 25    (izvedba D)</t>
  </si>
  <si>
    <r>
      <t>Lok 45</t>
    </r>
    <r>
      <rPr>
        <b/>
        <vertAlign val="superscript"/>
        <sz val="10"/>
        <rFont val="Times New Roman CE"/>
        <family val="1"/>
        <charset val="238"/>
      </rPr>
      <t xml:space="preserve">0
</t>
    </r>
    <r>
      <rPr>
        <sz val="10"/>
        <rFont val="Times New Roman CE"/>
        <family val="1"/>
        <charset val="238"/>
      </rPr>
      <t>Lok iz trdega PE, 45</t>
    </r>
    <r>
      <rPr>
        <vertAlign val="superscript"/>
        <sz val="10"/>
        <rFont val="Times New Roman CE"/>
        <family val="1"/>
        <charset val="238"/>
      </rPr>
      <t>0</t>
    </r>
    <r>
      <rPr>
        <sz val="10"/>
        <rFont val="Times New Roman CE"/>
        <family val="1"/>
        <charset val="238"/>
      </rPr>
      <t>.</t>
    </r>
  </si>
  <si>
    <t>PE 32</t>
  </si>
  <si>
    <t>PE 63</t>
  </si>
  <si>
    <r>
      <t>Lok  90</t>
    </r>
    <r>
      <rPr>
        <b/>
        <vertAlign val="superscript"/>
        <sz val="10"/>
        <rFont val="Times New Roman CE"/>
        <family val="1"/>
        <charset val="238"/>
      </rPr>
      <t xml:space="preserve">0
</t>
    </r>
    <r>
      <rPr>
        <sz val="10"/>
        <rFont val="Times New Roman CE"/>
        <family val="1"/>
        <charset val="238"/>
      </rPr>
      <t>Lok iz trdega PE, 90</t>
    </r>
    <r>
      <rPr>
        <vertAlign val="superscript"/>
        <sz val="10"/>
        <rFont val="Times New Roman CE"/>
        <family val="1"/>
        <charset val="238"/>
      </rPr>
      <t>0</t>
    </r>
    <r>
      <rPr>
        <sz val="10"/>
        <rFont val="Times New Roman CE"/>
        <family val="1"/>
        <charset val="238"/>
      </rPr>
      <t>.</t>
    </r>
  </si>
  <si>
    <t xml:space="preserve"> </t>
  </si>
  <si>
    <r>
      <t xml:space="preserve">T-kos
</t>
    </r>
    <r>
      <rPr>
        <sz val="10"/>
        <rFont val="Times New Roman CE"/>
        <family val="1"/>
        <charset val="238"/>
      </rPr>
      <t>Odcepni T-kos iz trdega PE.</t>
    </r>
  </si>
  <si>
    <t xml:space="preserve">PE 32/32      </t>
  </si>
  <si>
    <t xml:space="preserve">PE 63/63      </t>
  </si>
  <si>
    <r>
      <t xml:space="preserve">Cevna kapa
</t>
    </r>
    <r>
      <rPr>
        <sz val="10"/>
        <rFont val="Times New Roman CE"/>
        <family val="1"/>
        <charset val="238"/>
      </rPr>
      <t>Cevna kapa iz trdega PE.</t>
    </r>
  </si>
  <si>
    <t xml:space="preserve">PE 32           </t>
  </si>
  <si>
    <t xml:space="preserve">PE 63           </t>
  </si>
  <si>
    <r>
      <t xml:space="preserve">Reducirni kos
</t>
    </r>
    <r>
      <rPr>
        <sz val="10"/>
        <rFont val="Times New Roman CE"/>
        <family val="1"/>
        <charset val="238"/>
      </rPr>
      <t>Reducirni kos iz trdega PE.</t>
    </r>
  </si>
  <si>
    <t xml:space="preserve">PE 63/32      </t>
  </si>
  <si>
    <r>
      <t xml:space="preserve">Prehodni kos
</t>
    </r>
    <r>
      <rPr>
        <sz val="10"/>
        <rFont val="Times New Roman CE"/>
        <family val="1"/>
        <charset val="238"/>
      </rPr>
      <t>Prehodni kos PE/jeklo.</t>
    </r>
  </si>
  <si>
    <t>PE 32/DN 25</t>
  </si>
  <si>
    <t>PE 63/DN 50</t>
  </si>
  <si>
    <r>
      <t xml:space="preserve">Jekleni  izolirni  kos
</t>
    </r>
    <r>
      <rPr>
        <sz val="10"/>
        <rFont val="Times New Roman CE"/>
        <family val="1"/>
        <charset val="238"/>
      </rPr>
      <t>Jekleni  izolirni  kos  po  DIN 3389, z navojnima priključkoma, material  Č.1212,  skupaj  s tesnilnim materialom.</t>
    </r>
  </si>
  <si>
    <t>DN 25</t>
  </si>
  <si>
    <r>
      <t xml:space="preserve">Obojka
</t>
    </r>
    <r>
      <rPr>
        <sz val="10"/>
        <rFont val="Times New Roman CE"/>
        <family val="1"/>
        <charset val="238"/>
      </rPr>
      <t>Elektrovarilna obojka  iz  trdega PE, skupaj z varjenjem.</t>
    </r>
  </si>
  <si>
    <r>
      <t xml:space="preserve">Sedlo
</t>
    </r>
    <r>
      <rPr>
        <sz val="10"/>
        <rFont val="Times New Roman CE"/>
        <family val="1"/>
        <charset val="238"/>
      </rPr>
      <t>Elektrovarilno  sedlo   z  obojko  iz trdega PE, skupaj z varjenjem.</t>
    </r>
  </si>
  <si>
    <t xml:space="preserve">PE 110/63    </t>
  </si>
  <si>
    <t xml:space="preserve">PE 160/63    </t>
  </si>
  <si>
    <t xml:space="preserve">PE 225/63    </t>
  </si>
  <si>
    <r>
      <t xml:space="preserve">Navrtalno   sedlo
</t>
    </r>
    <r>
      <rPr>
        <sz val="10"/>
        <rFont val="Times New Roman CE"/>
        <family val="1"/>
        <charset val="238"/>
      </rPr>
      <t>Elektrovarilno  navrtalno   sedlo  iz trdega PE, skupaj z varjenjem.</t>
    </r>
  </si>
  <si>
    <t xml:space="preserve">PE 110/32    </t>
  </si>
  <si>
    <t xml:space="preserve">PE 160/32    </t>
  </si>
  <si>
    <t xml:space="preserve">PE 225/32    </t>
  </si>
  <si>
    <r>
      <t xml:space="preserve">Navrtalna ogrlica
</t>
    </r>
    <r>
      <rPr>
        <sz val="10"/>
        <rFont val="Times New Roman CE"/>
        <family val="1"/>
        <charset val="238"/>
      </rPr>
      <t>Cevna navrtalna ogrlica iz trdega PE za izvedbo odcepa na  PVC plinovodu z vgradbilno garnituro.</t>
    </r>
  </si>
  <si>
    <t xml:space="preserve">PVC 50 / PE 32    </t>
  </si>
  <si>
    <t xml:space="preserve">PVC 100 / PE 32    </t>
  </si>
  <si>
    <t xml:space="preserve">PVC 100 / PE 63    </t>
  </si>
  <si>
    <r>
      <t xml:space="preserve">Ogrlica
</t>
    </r>
    <r>
      <rPr>
        <sz val="10"/>
        <rFont val="Times New Roman CE"/>
        <family val="1"/>
        <charset val="238"/>
      </rPr>
      <t>Cevna ogrlica iz trdega PE za izvedbo odcepa na  PVC plinovodu z vgradbilno garnituro.</t>
    </r>
  </si>
  <si>
    <r>
      <t xml:space="preserve">Krogelna pipa PE - vgradna
</t>
    </r>
    <r>
      <rPr>
        <sz val="10"/>
        <rFont val="Times New Roman CE"/>
        <family val="1"/>
        <charset val="238"/>
      </rPr>
      <t>Krogelna pipa iz trdega  PE tlačne stopnje NP 4, z vgradbilno   garnituro  in  prilagoditvijo dolžine   vgradbilne   garniture   na terenu, skupaj z varjenjem.</t>
    </r>
  </si>
  <si>
    <t xml:space="preserve">DN 50          </t>
  </si>
  <si>
    <r>
      <t xml:space="preserve">Omarica - D:
</t>
    </r>
    <r>
      <rPr>
        <sz val="10"/>
        <rFont val="Times New Roman CE"/>
        <family val="1"/>
        <charset val="238"/>
      </rPr>
      <t>Omarica za požarno pipo,  izdelana iz nerjaveče pločevine po delavniški risbi proizvajalca, prirejena za pritrditev na zid s pocinkano zaščitno cevjo in z napisom: GLAVNA PLINSKA POŽARNA PIPA.</t>
    </r>
  </si>
  <si>
    <t xml:space="preserve">250x300x200 mm  </t>
  </si>
  <si>
    <t xml:space="preserve">350x400x250 mm  </t>
  </si>
  <si>
    <r>
      <t xml:space="preserve">Omarica - E:
</t>
    </r>
    <r>
      <rPr>
        <sz val="10"/>
        <rFont val="Times New Roman CE"/>
        <family val="1"/>
        <charset val="238"/>
      </rPr>
      <t>Omarica za požarno pipo,  izdelana iz nerjaveče pločevine po delavniški risbi proizvajalca, prirejena za pritrditev na zid  in z napisom: 
GLAVNA PLINSKA POŽARNA PIPA.</t>
    </r>
  </si>
  <si>
    <r>
      <t xml:space="preserve">Krogelna     pipa - jeklo:
</t>
    </r>
    <r>
      <rPr>
        <sz val="10"/>
        <rFont val="Times New Roman CE"/>
        <family val="1"/>
        <charset val="238"/>
      </rPr>
      <t>Krogelna     pipa     z     navojnima priključkoma,  tlačne  stopnje NP 4, standardne  dolžine,   atestirana  za zemeljski    plin,    z    ročko   za posluževanje,  skupaj z izolirnim kosom in tesnilnim materialom.</t>
    </r>
  </si>
  <si>
    <t xml:space="preserve">DN 25          </t>
  </si>
  <si>
    <r>
      <t xml:space="preserve">Izpihovalna  cev v omarici
</t>
    </r>
    <r>
      <rPr>
        <sz val="10"/>
        <rFont val="Times New Roman CE"/>
        <family val="1"/>
        <charset val="238"/>
      </rPr>
      <t>Izpihovalna  cev, izdelana iz jeklene cevi 21,3x2,65  zaprto z navojnim čepom DN 15, skupaj z varilnim, tesnilnim in vijačnim materialom.</t>
    </r>
  </si>
  <si>
    <t xml:space="preserve">(izdelano po priloženi skici).
</t>
  </si>
  <si>
    <r>
      <t xml:space="preserve">Cestna  kapa:
</t>
    </r>
    <r>
      <rPr>
        <sz val="10"/>
        <rFont val="Times New Roman CE"/>
        <family val="1"/>
        <charset val="238"/>
      </rPr>
      <t>Litoželezna   zaščitna  cestna  kapa, material  SL  18,  z  napisom plin na pokrovu, zaščitena z bitumnom.</t>
    </r>
  </si>
  <si>
    <t xml:space="preserve">DN 190        </t>
  </si>
  <si>
    <r>
      <t xml:space="preserve">Prirobnica:
</t>
    </r>
    <r>
      <rPr>
        <sz val="10"/>
        <rFont val="Times New Roman CE"/>
        <family val="1"/>
        <charset val="238"/>
      </rPr>
      <t>Jeklena prirobnica z  grlom, izdelana po  JUS  M.B6.163,  NP  16,  material Č.0361,  skupaj z varilnim, tesnilnim in vijačnim materialom.</t>
    </r>
  </si>
  <si>
    <t xml:space="preserve">50/60,3        </t>
  </si>
  <si>
    <t xml:space="preserve">80/88,9        </t>
  </si>
  <si>
    <t xml:space="preserve">100/114,3     </t>
  </si>
  <si>
    <r>
      <t xml:space="preserve">Slepa prirobnica:
</t>
    </r>
    <r>
      <rPr>
        <sz val="10"/>
        <rFont val="Times New Roman CE"/>
        <family val="1"/>
        <charset val="238"/>
      </rPr>
      <t>Jeklena slepa prirobnica, izdelana po JUS M.B6.191, NP 16, material Č.0361, oblika  B,   skupaj  s  tesnilnim  in vijačnim materialom.</t>
    </r>
  </si>
  <si>
    <t xml:space="preserve">B 50             </t>
  </si>
  <si>
    <t xml:space="preserve">B 80             </t>
  </si>
  <si>
    <t xml:space="preserve">B 100           </t>
  </si>
  <si>
    <r>
      <t xml:space="preserve">Podpore:
</t>
    </r>
    <r>
      <rPr>
        <sz val="10"/>
        <rFont val="Times New Roman CE"/>
        <family val="1"/>
        <charset val="238"/>
      </rPr>
      <t>Cevne podpore,  izdelane iz jeklenih profilov in  cevnih  objemk, skupaj z montažo   v  zid   ali  varjenjem  na nosilno konstrukcijo in  opleskane po predhodnem  čiščenju  in  pleskanju s temeljno barvo.</t>
    </r>
  </si>
  <si>
    <r>
      <t xml:space="preserve">Preboj:
</t>
    </r>
    <r>
      <rPr>
        <sz val="10"/>
        <rFont val="Times New Roman CE"/>
        <family val="1"/>
        <charset val="238"/>
      </rPr>
      <t>Zaščitna cev pri  preboju  skozi zid, zaščitena pred korozijo in zatesnjena s   trajno   elastičnim   materialom, izdelana po priloženi skici.</t>
    </r>
  </si>
  <si>
    <t>DN 40</t>
  </si>
  <si>
    <t>DN 65</t>
  </si>
  <si>
    <r>
      <t xml:space="preserve">Zaščitna cev:
</t>
    </r>
    <r>
      <rPr>
        <sz val="10"/>
        <rFont val="Times New Roman CE"/>
        <family val="1"/>
        <charset val="238"/>
      </rPr>
      <t>Zaščitna cev  pri  omarici  za glavno plinsko požarno  pipo, zaščitena pred korozijo  in   zatesnjena   s  trajno elastičnim  materialom,  izdelana  po priloženi skici.</t>
    </r>
  </si>
  <si>
    <r>
      <t xml:space="preserve">Zaščita vidnih cevi:
</t>
    </r>
    <r>
      <rPr>
        <sz val="10"/>
        <rFont val="Times New Roman CE"/>
        <family val="1"/>
        <charset val="238"/>
      </rPr>
      <t>Zaščita  vidnih cevi s  pleskanjem po predhodnem  čiščenju  in  pleskanju s temeljno barvo.</t>
    </r>
  </si>
  <si>
    <r>
      <t xml:space="preserve">Izolacija podometnih cevi:
</t>
    </r>
    <r>
      <rPr>
        <sz val="10"/>
        <rFont val="Times New Roman CE"/>
        <family val="1"/>
        <charset val="238"/>
      </rPr>
      <t>Izolacija     podometnih    cevi    z izolacijskim in  zaščitnim  trakom po predhodnem   čiščenju  do  kovinskega sijaja in premazu s prajmerjem.</t>
    </r>
  </si>
  <si>
    <r>
      <t xml:space="preserve">Pozicijska tablica:
</t>
    </r>
    <r>
      <rPr>
        <sz val="10"/>
        <rFont val="Times New Roman CE"/>
        <family val="1"/>
        <charset val="238"/>
      </rPr>
      <t>Pozicijska tablica za  oznako armatur hišnega  priključka,  skupaj  s  pritrdilnim materialom in izmero.</t>
    </r>
  </si>
  <si>
    <r>
      <t xml:space="preserve">Tlačni  preizkus
</t>
    </r>
    <r>
      <rPr>
        <sz val="10"/>
        <rFont val="Times New Roman CE"/>
        <family val="1"/>
        <charset val="238"/>
      </rPr>
      <t>Tlačni  preizkus  hišnih  priključkov izvedenih  po  navodilih iz projekta, izdaja atesta.</t>
    </r>
  </si>
  <si>
    <r>
      <t xml:space="preserve">Pomožna  gradbena  dela:
</t>
    </r>
    <r>
      <rPr>
        <sz val="10"/>
        <rFont val="Times New Roman CE"/>
        <family val="1"/>
        <charset val="238"/>
      </rPr>
      <t>Pomožna  gradbena  dela, zarisovanje, vrtanje zidov,  beljenje zidov, vzpostavitev v prvotno stanje.</t>
    </r>
  </si>
  <si>
    <t>ocena</t>
  </si>
  <si>
    <r>
      <t xml:space="preserve">Nepredvidena  dela:
</t>
    </r>
    <r>
      <rPr>
        <sz val="10"/>
        <rFont val="Times New Roman CE"/>
        <family val="1"/>
        <charset val="238"/>
      </rPr>
      <t>Nepredvidena dela, stroški nadzora, splošni, manipulativni, transportni in zavarovalni stroški.</t>
    </r>
  </si>
  <si>
    <t>SKUPAJ</t>
  </si>
  <si>
    <t xml:space="preserve">                       SIT</t>
  </si>
  <si>
    <t>Cene (DA=1 ali NE=0)</t>
  </si>
  <si>
    <t>OBVEZEN VPIS OSNOVNIH PODATKOV!!!</t>
  </si>
  <si>
    <t>Investitor:</t>
  </si>
  <si>
    <t>Vrsta projektne dokumentacije:</t>
  </si>
  <si>
    <t>Številčna oznaka načrta in vrsta načrta:</t>
  </si>
  <si>
    <t>Številka načrta:</t>
  </si>
  <si>
    <t>Kraj in datum izdelave načrta:</t>
  </si>
  <si>
    <t>Osnovni podatki o projektni dokumentaciji:</t>
  </si>
  <si>
    <t>DDV:</t>
  </si>
  <si>
    <t>SKUPAJ Z DDV:</t>
  </si>
  <si>
    <t>DDV</t>
  </si>
  <si>
    <t>LETNIK/VIR</t>
  </si>
  <si>
    <t>OPOMBA</t>
  </si>
  <si>
    <t>I.</t>
  </si>
  <si>
    <t>II.</t>
  </si>
  <si>
    <t>Objekt:</t>
  </si>
  <si>
    <t>- vse stroške za postavitev gradbišča, gradbiščnih objektov, ureditev začasnih deponij, tekoče vzdrževanje in odstranitev gradbišča;</t>
  </si>
  <si>
    <t>- vse stroške za sanacijo in kultiviranje površin delovnega pasu in gradbiščnih površin po odstranitvi objektov;</t>
  </si>
  <si>
    <t>- vse stroške v zvezi s transporti po javnih poteh in cestah: morebitne odškodnine, morebitne sanacije cestišč zaradi poškodb med gradnjo itd.</t>
  </si>
  <si>
    <t>- stroške odvoza in zagotovitev odstranjevanja odpadnega gradbenega materiala skladno z zakonodajo na področju ravnanja z odpadki (odvoz na urejene deponije s taksami itd.)</t>
  </si>
  <si>
    <t>- vsi stroški za zagotavljanje varnosti in zdravja pri delu, zlasti stroške za vsa dela, ki izhajajo iz zahtev Varnostnega načrta</t>
  </si>
  <si>
    <t>Vrsta del</t>
  </si>
  <si>
    <t>UVOD V PREDRAČUN</t>
  </si>
  <si>
    <t>Opombe:</t>
  </si>
  <si>
    <t>Oznaka vrste načrta</t>
  </si>
  <si>
    <t>REKAPITULACIJA</t>
  </si>
  <si>
    <t>Faktor rasti cen</t>
  </si>
  <si>
    <t>Dodatni faktor</t>
  </si>
  <si>
    <t>ZEMELJSKA DELA</t>
  </si>
  <si>
    <t>m3</t>
  </si>
  <si>
    <t>III.</t>
  </si>
  <si>
    <t>m1</t>
  </si>
  <si>
    <t>Skupaj:</t>
  </si>
  <si>
    <t>Zakoličba obstoječih podzemnih komunalnih naprav v območju gradbenega posega s strani upravljalca le teh (ocenjeno)</t>
  </si>
  <si>
    <t>Investitor bo zagotovil delovne površine v okviru ustreznega delovnega pasu. Na odsekih, kjer bo zaradi objektivnih vzrokov delovni pas ožji od običajnega se gradnja prilagodi dejanskim razmeram na terenu.</t>
  </si>
  <si>
    <t>- vse stroške za pridobitev začasnih površin za gradnjo izven delovnega pasu (soglasja, odškodnine, itd.);</t>
  </si>
  <si>
    <t>PZI</t>
  </si>
  <si>
    <t>Cena zavarovanja izkopa je zajeta v ceni postavke za izkop.</t>
  </si>
  <si>
    <t xml:space="preserve">Utrditev planuma temeljnih tal </t>
  </si>
  <si>
    <t>PREDDELA IN RUŠITVENA DELA</t>
  </si>
  <si>
    <t>Zakoličba mejnih točk - določitev in preverjanje položajev, višin in smeri - zunanja ureditev</t>
  </si>
  <si>
    <t>Dobava in vgraditev predfabriciranih dvignjenih robnikov iz cementnega betona s prerezom 15/25 cm na betonsko posteljico C12/15</t>
  </si>
  <si>
    <t>VI.</t>
  </si>
  <si>
    <t>VOZIŠČNA KONSTRUKCIJA</t>
  </si>
  <si>
    <t xml:space="preserve">Dobava temelja za prometni znak/zaporni trak iz cementnega betona C12/15 do 0.1 m3/temelj </t>
  </si>
  <si>
    <t>Načrt zunanje ureditve</t>
  </si>
  <si>
    <t>OPREMA IN ZASADITEV</t>
  </si>
  <si>
    <t>Posek in odstranitev dreves z deblom premera do 30 cm ter odstranitev vej in panjev, vključno z nakladanjem in prevozom na stalno deponijo oddaljeno do 15km in ravnanjem z odpadki (ocenjeno)</t>
  </si>
  <si>
    <t>Posek in odstranitev dreves z deblom premera nad 30 cm ter odstranitev vej in panjev, vključno z nakladanjem in prevozom na stalno deponijo oddaljeno do 15km in ravnanjem z odpadki (ocenjeno)</t>
  </si>
  <si>
    <t>Porušitev in odstranitev robnika iz cementnega betona z odvozom na deponijo (vključno z rušenjem, nakladanjem in prevozom odreza na stalno deponijo oddaljeno do 15km in ravnanjem z odpadki)</t>
  </si>
  <si>
    <t>Odstranitev ostalih gradbenih odpadkov, vključno z nakladanjem in prevozom odreza na stalno deponijo oddaljeno do 15km in ravnanjem z odpadki</t>
  </si>
  <si>
    <t>Vgrajevanje zasipa iz zemljine III. ktg iz izkopanega materiala (Vključno z nakladanjem, dovozom in vgrajevanjem. Dovoz iz lokalne deponije za kasnejšo vgradnjo.)</t>
  </si>
  <si>
    <t>Humusiranje  v debelini do 20 cm in zatravitev s travnim semenom (Vključno z nakladanjem, dovozom in vgrajevanjem. Dovoz iz lokalne deponije za kasnejšo vgradnjo.)</t>
  </si>
  <si>
    <t>Odvoz viška materiala od izkopa v deponijo gradbenega materiala komplet z razplaniranjem materiala in stroški deponije (Nakladanje zajeto v postavki izkopa. Volumen je podan kot volumen materiala pred izkopom.)</t>
  </si>
  <si>
    <r>
      <t xml:space="preserve">Izdelava nevezane nosilne plasti enakomerno zrnatega drobljenca TD22 iz kamnine v debelini plasti </t>
    </r>
    <r>
      <rPr>
        <sz val="9"/>
        <rFont val="Arial"/>
        <family val="2"/>
        <charset val="238"/>
      </rPr>
      <t>25</t>
    </r>
    <r>
      <rPr>
        <sz val="9"/>
        <rFont val="Arial"/>
        <family val="2"/>
      </rPr>
      <t xml:space="preserve"> cm </t>
    </r>
  </si>
  <si>
    <t xml:space="preserve">Izdelava tankoslojne označbe z enokomponentno belo barvo, strojno deb. plasti suhe snovi 250 mikrometrov, perle 250 g/m2, širine 10 cm </t>
  </si>
  <si>
    <t>Dobava in vgraditev predfabriciranih poglobljenih robnikov iz cementnega betona s prerezom 10/20 cm na betonsko posteljico C12/15</t>
  </si>
  <si>
    <t>OSTALA DELA</t>
  </si>
  <si>
    <t>ur</t>
  </si>
  <si>
    <t>Projektantski nadzor</t>
  </si>
  <si>
    <t>Geomehnski nadzor</t>
  </si>
  <si>
    <t>Upravljavski nadzor</t>
  </si>
  <si>
    <t>VII.</t>
  </si>
  <si>
    <t>V spodnjih postavkah so zajeta dela za zunanjo ureditev, zunanji vodovod, meteorno in fekalno kanalizacijo.</t>
  </si>
  <si>
    <t>Nepredvidena dela 5%</t>
  </si>
  <si>
    <t>Izdelava projektne dokumentacije za vzdrževanje in obratovanje</t>
  </si>
  <si>
    <t>Izdelava projektne dokumentacije za projekt izvedenih del</t>
  </si>
  <si>
    <r>
      <t xml:space="preserve">Dobava in pritrditev prometnega znaka iz aluminijaste plocevine dimenzij velikostnega razreda </t>
    </r>
    <r>
      <rPr>
        <b/>
        <sz val="9"/>
        <rFont val="Arial"/>
        <family val="2"/>
        <charset val="238"/>
      </rPr>
      <t xml:space="preserve">3 </t>
    </r>
    <r>
      <rPr>
        <sz val="9"/>
        <rFont val="Arial"/>
        <family val="2"/>
      </rPr>
      <t xml:space="preserve">(600 mm), svetlobne odbojnosti </t>
    </r>
    <r>
      <rPr>
        <b/>
        <sz val="9"/>
        <rFont val="Arial"/>
        <family val="2"/>
        <charset val="238"/>
      </rPr>
      <t>RA2</t>
    </r>
    <r>
      <rPr>
        <sz val="9"/>
        <rFont val="Arial"/>
        <family val="2"/>
      </rPr>
      <t xml:space="preserve">
2102 - STOP</t>
    </r>
  </si>
  <si>
    <t>Široki strojni izkop z odrivom in nakladanjem izkopanega materiala na kamione in odvozom na gradbiščno deponijo v oddaljenosti do 500 m za kasnejše nasipanje (kategorija izkopa po lestvici od 1 do 5 po klasifikaciji DRSI, obračun po m3 v raščenem stanju, deponijo zagotovi izvajalec).</t>
  </si>
  <si>
    <t>Porušitev in odstranitev asfaltnih plasti z odvozom (ocenjeno)</t>
  </si>
  <si>
    <t>Rezkanje asfaltnih plasti  (vključno z nakladanjem in prevozom odrezka na stalno deponijo oddaljeno do 15km in ravnanjem z odpadki - ocenjeno)</t>
  </si>
  <si>
    <t>Rezanje asfaltnih plasti s talno diamantno žago, debelina do 10 cm (ocenjeno)</t>
  </si>
  <si>
    <t>Prebrizg asfalta z bitumensko emulzijo (ocenjeno)</t>
  </si>
  <si>
    <t>Strojni površinski odkop humusa v sloju debeline 15 cm, z direktnim nakladanjem na kamione in odvozom na gradbiščno deponijo v oddaljenosti do 500 m za kasnejšo vgradnjo (obračun po m3 v raščenem stanju, deponijo zagotovi izvajalec).</t>
  </si>
  <si>
    <t>Zajeta so zemeljska dela na celotnem območju obdelave zunanje ureditve in podpornih zidov.</t>
  </si>
  <si>
    <t>3</t>
  </si>
  <si>
    <t>UREDITEV VSTOPNE TOČKE LIJAK</t>
  </si>
  <si>
    <t>15082_3</t>
  </si>
  <si>
    <t>december 2019</t>
  </si>
  <si>
    <t>MESTNA OBČINA NOVA GORICA</t>
  </si>
  <si>
    <t>Trg E. Kardelja 1</t>
  </si>
  <si>
    <t>5000 Nova Gorica</t>
  </si>
  <si>
    <t>3 - Načrt zunanje ureditve</t>
  </si>
  <si>
    <t>Obnova in zavarovanje zakoličbe osi trase ostale javne ceste v ravninskem terenu</t>
  </si>
  <si>
    <t>Posek in odstranitev grmovja z odvozom, vključno z nakladanjem in prevozom na stalno deponijo oddaljeno do 15km in ravnanjem z odpadki (ocenjeno)</t>
  </si>
  <si>
    <t>Dobava in vgraditev predfabriciranih poglobljenih/zvrnjenih  robnikov iz cementnega betona s prerezom 15/25 cm na betonsko posteljico C12/15</t>
  </si>
  <si>
    <t>Čiščenje vseh površin po končanih delih</t>
  </si>
  <si>
    <t>Izdelava obrabnozaporne plasti bitumenskega betona AC 8 surf B70/100, A4  v debelini 3 cm</t>
  </si>
  <si>
    <t>Izdelava obrabnozaporne plasti bitumenskega betona AC 8 surf B70/100, A5  v debelini 4 cm</t>
  </si>
  <si>
    <t>Izdelava z bitumnom vezane zgornje nosilne plasti drobljenca  AC 16 base B70/100, A4 v debelini 5 cm</t>
  </si>
  <si>
    <r>
      <t>Izdelava nevezane nosilne plasti enakomerno zrnatega drobljenca TD22 iz kamnine v debelini plasti 30</t>
    </r>
    <r>
      <rPr>
        <sz val="9"/>
        <rFont val="Arial"/>
        <family val="2"/>
      </rPr>
      <t xml:space="preserve"> cm </t>
    </r>
  </si>
  <si>
    <t>Dobava in polaganje GEOTEKSTILA, vgrajenega v skladu z navodili za vgrajevanje, gostote cca 180 g/m2, natezne trdnosti cca 13,5 kN/m (TENCATE POLYFELT TS40 ali enakovredno). Navedena površina je brez preklopov.</t>
  </si>
  <si>
    <t>Izdelava obrabne plasti iz  tlakovcev (Tlakovci Podlesnik, EKO KLASIK, dimenzij 20/20/8 cm ali enakovredno), fuga 3 cm, na podložno plast iz peska 0/4 mm debeline 5 cm in GEOTEKSTILOM (postavka IV.6) in fugiranjem z mešanico kremenčevega peska 2/4 mm in rodovitne prsti ter zasaditvijo s travnim semenom.</t>
  </si>
  <si>
    <t>Izdelava podložne plasti iz  peska 0/4 mm, debeline 5 cm (izravnava pod tlakovci)</t>
  </si>
  <si>
    <t>Dobava in vgradnja mešanice kremenčevega peska 2/4, rodovitne prsti in travnega semena za zapolnitev vmesnih prostorov po polaganju tlakovcev</t>
  </si>
  <si>
    <t>Demontaža in odstranitev obstoječih prometnih znakov, komplet z odvozom na začasno deponijo in pripravo za ponovno vgradnjo</t>
  </si>
  <si>
    <t>Demontaža in odstranitev obstoječih drogov za prometno signalizacijo, komplet z odvozom na stalno deponijo oddaljeno do 15 km in ravnanjem z odpadki</t>
  </si>
  <si>
    <t>- III. Kategorija</t>
  </si>
  <si>
    <t>Izdelava kamnite grede iz kamnitih zrn (0-63mm) v debelini 30 cm (ocena - v primeru slabih tal)</t>
  </si>
  <si>
    <t>Dobava in montaža koša za odpadke volumna 3 x 32 l s pepelnikom iz jekla (kot npr. Crystal trio, Ziegler); komplet vsa dela in materiali za pritrditev v tla</t>
  </si>
  <si>
    <t>Dobava in montaža klopi s sedalom in hrbtnim naslonom iz jekla (kot npr. klop Vera, širina 1500 mm, Ziegler); komplet vsa dela in materiali za pritrditev v tla</t>
  </si>
  <si>
    <t>Dobava in vgraditev stebrica za prometni znak iz vročecinkane jeklene cevi preseka 64 mm, dolžina cevi 2900 mm</t>
  </si>
  <si>
    <t>Dobava in vgraditev stebrica za prometni znak iz vročecinkane jeklene cevi preseka 64 mm, dolžina cevi 2600 mm</t>
  </si>
  <si>
    <r>
      <t xml:space="preserve">Dobava in pritrditev prometnega znaka iz aluminijaste plocevine dimenzij velikostnega razreda </t>
    </r>
    <r>
      <rPr>
        <b/>
        <sz val="9"/>
        <rFont val="Arial"/>
        <family val="2"/>
        <charset val="238"/>
      </rPr>
      <t xml:space="preserve">1 </t>
    </r>
    <r>
      <rPr>
        <sz val="9"/>
        <rFont val="Arial"/>
        <family val="2"/>
      </rPr>
      <t xml:space="preserve">(300x300 mm), svetlobne odbojnosti </t>
    </r>
    <r>
      <rPr>
        <b/>
        <sz val="9"/>
        <rFont val="Arial"/>
        <family val="2"/>
        <charset val="238"/>
      </rPr>
      <t>RA1</t>
    </r>
    <r>
      <rPr>
        <sz val="9"/>
        <rFont val="Arial"/>
        <family val="2"/>
      </rPr>
      <t xml:space="preserve">
2441 - parkirno mesto za invalida</t>
    </r>
  </si>
  <si>
    <r>
      <t xml:space="preserve">Dobava in pritrditev dopolnilnega prometnega znaka iz aluminijaste plocevine dimenzij velikostnega razreda </t>
    </r>
    <r>
      <rPr>
        <b/>
        <sz val="9"/>
        <rFont val="Arial"/>
        <family val="2"/>
        <charset val="238"/>
      </rPr>
      <t xml:space="preserve">2 </t>
    </r>
    <r>
      <rPr>
        <sz val="9"/>
        <rFont val="Arial"/>
        <family val="2"/>
      </rPr>
      <t xml:space="preserve">(300x150 mm), svetlobne odbojnosti </t>
    </r>
    <r>
      <rPr>
        <b/>
        <sz val="9"/>
        <rFont val="Arial"/>
        <family val="2"/>
        <charset val="238"/>
      </rPr>
      <t>RA1</t>
    </r>
    <r>
      <rPr>
        <sz val="9"/>
        <rFont val="Arial"/>
        <family val="2"/>
      </rPr>
      <t xml:space="preserve">
4306 - </t>
    </r>
    <r>
      <rPr>
        <b/>
        <sz val="9"/>
        <rFont val="Arial"/>
        <family val="2"/>
        <charset val="238"/>
      </rPr>
      <t>2 PM</t>
    </r>
  </si>
  <si>
    <r>
      <t xml:space="preserve">Dobava in pritrditev prometnega znaka iz aluminijaste plocevine dimenzij velikostnega razreda </t>
    </r>
    <r>
      <rPr>
        <b/>
        <sz val="9"/>
        <rFont val="Arial"/>
        <family val="2"/>
        <charset val="238"/>
      </rPr>
      <t xml:space="preserve">1 </t>
    </r>
    <r>
      <rPr>
        <sz val="9"/>
        <rFont val="Arial"/>
        <family val="2"/>
      </rPr>
      <t xml:space="preserve">(300x300 mm), svetlobne odbojnosti </t>
    </r>
    <r>
      <rPr>
        <b/>
        <sz val="9"/>
        <rFont val="Arial"/>
        <family val="2"/>
        <charset val="238"/>
      </rPr>
      <t>RA1</t>
    </r>
    <r>
      <rPr>
        <sz val="9"/>
        <rFont val="Arial"/>
        <family val="2"/>
      </rPr>
      <t xml:space="preserve">
2438-7 - parkirno mesto za avtodom</t>
    </r>
  </si>
  <si>
    <t>Ponovna pritrditev predhodno odstranjenega prometnega znaka iz aluminijaste plocevine (deponija), pritrditev na nov stebriček 
2435 - konec naselja</t>
  </si>
  <si>
    <t>Izdelava tankoslojne prečne in ostalih označb z enokomponentno belo barvo, strojno deb. plasti suhe snovi 250 mikrometrov, perle 250 g/m2,  površina označb do 0.5 m2 (STOP črta)</t>
  </si>
  <si>
    <t>Izdelava tankoslojne označbe z enokomponentno rumeno barvo, strojno deb. plasti suhe snovi 250 mikrometrov, perle 250 g/m2, širine 10 cm</t>
  </si>
  <si>
    <t>Izdelava tankoslojne označbe z rumeno barvo,  deb. plasti suhe snovi 250 mikrometrov, perle 250 g/m2, zaporna ploskev, znak invalida</t>
  </si>
  <si>
    <r>
      <t xml:space="preserve">Nabava, dostava in saditev drevesa velikosti 200-250 cm v sadilne jame 1,5x večje od koreninske grude, zaščita in pričvrstitev z opornim količkom, z zalivanjem in dodajanjem gnojila 10 l/sadiko, komplet z zemeljskimi deli in humusiranjem
- okroglasti ostrolistni javor </t>
    </r>
    <r>
      <rPr>
        <i/>
        <sz val="9"/>
        <rFont val="Arial"/>
        <family val="2"/>
        <charset val="238"/>
      </rPr>
      <t>(Acer platanoides ´Globosum´)</t>
    </r>
  </si>
  <si>
    <r>
      <t xml:space="preserve">Nabava, dostava in saditev drevesa velikosti 200-250 cm v sadilne jame 1,5x večje od koreninske grude, zaščita in pričvrstitev z opornim količkom, z zalivanjem in dodajanjem gnojila 10 l/sadiko, komplet z zemeljskimi deli in humusiranjem
- poljski javor </t>
    </r>
    <r>
      <rPr>
        <i/>
        <sz val="9"/>
        <rFont val="Arial"/>
        <family val="2"/>
        <charset val="238"/>
      </rPr>
      <t>(Acer campestre)</t>
    </r>
  </si>
  <si>
    <r>
      <t xml:space="preserve">Nabava, dostava in saditev drevesa velikosti 200-250 cm v sadilne jame 1,5x večje od koreninske grude, zaščita in pričvrstitev z opornim količkom, z zalivanjem in dodajanjem gnojila 10 l/sadiko, komplet z zemeljskimi deli in humusiranjem
- vrba žalujka </t>
    </r>
    <r>
      <rPr>
        <i/>
        <sz val="9"/>
        <rFont val="Arial"/>
        <family val="2"/>
        <charset val="238"/>
      </rPr>
      <t>(Salix alba ´Tristis´)</t>
    </r>
  </si>
  <si>
    <t>REKAPITULACIJA  KONČNA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</si>
</sst>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_-* #,##0.00&quot; SIT&quot;_-;\-* #,##0.00&quot; SIT&quot;_-;_-* \-??&quot; SIT&quot;_-;_-@_-"/>
    <numFmt numFmtId="166" formatCode="#,##0.0"/>
  </numFmts>
  <fonts count="70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i/>
      <sz val="10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color indexed="8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b/>
      <sz val="12"/>
      <color indexed="16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  <font>
      <b/>
      <sz val="10"/>
      <color indexed="16"/>
      <name val="Times New Roman CE"/>
      <family val="1"/>
      <charset val="238"/>
    </font>
    <font>
      <b/>
      <sz val="14"/>
      <color indexed="16"/>
      <name val="Times New Roman CE"/>
      <family val="1"/>
      <charset val="238"/>
    </font>
    <font>
      <b/>
      <sz val="11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9"/>
      <color indexed="9"/>
      <name val="Arial"/>
      <family val="2"/>
    </font>
    <font>
      <sz val="10"/>
      <name val="Arial CE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</font>
    <font>
      <i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48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i/>
      <sz val="10"/>
      <name val="Arial"/>
      <family val="2"/>
      <charset val="238"/>
    </font>
    <font>
      <b/>
      <sz val="14"/>
      <color indexed="10"/>
      <name val="Arial"/>
      <family val="2"/>
    </font>
    <font>
      <b/>
      <sz val="14"/>
      <color indexed="10"/>
      <name val="Arial"/>
      <family val="2"/>
      <charset val="238"/>
    </font>
    <font>
      <sz val="14"/>
      <color indexed="10"/>
      <name val="Arial"/>
      <family val="2"/>
    </font>
    <font>
      <b/>
      <sz val="14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48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</font>
    <font>
      <b/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 CE"/>
      <family val="2"/>
      <charset val="238"/>
    </font>
    <font>
      <sz val="10"/>
      <name val="Times New Roman CE"/>
      <charset val="238"/>
    </font>
    <font>
      <sz val="14"/>
      <name val="Arial"/>
      <family val="2"/>
    </font>
    <font>
      <sz val="9"/>
      <color indexed="8"/>
      <name val="Arial"/>
      <family val="2"/>
      <charset val="238"/>
    </font>
    <font>
      <sz val="9"/>
      <name val="Arial CE"/>
      <family val="2"/>
      <charset val="238"/>
    </font>
    <font>
      <b/>
      <sz val="9"/>
      <color rgb="FF00B0F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3" fillId="0" borderId="0"/>
    <xf numFmtId="0" fontId="33" fillId="0" borderId="0"/>
    <xf numFmtId="0" fontId="6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9" fontId="31" fillId="0" borderId="0" applyFill="0" applyBorder="0" applyAlignment="0" applyProtection="0"/>
    <xf numFmtId="165" fontId="31" fillId="0" borderId="0" applyFill="0" applyBorder="0" applyAlignment="0" applyProtection="0"/>
  </cellStyleXfs>
  <cellXfs count="522">
    <xf numFmtId="0" fontId="0" fillId="0" borderId="0" xfId="0"/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2" fillId="0" borderId="0" xfId="0" applyFont="1"/>
    <xf numFmtId="4" fontId="2" fillId="0" borderId="0" xfId="0" applyNumberFormat="1" applyFont="1" applyProtection="1">
      <protection locked="0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 applyProtection="1"/>
    <xf numFmtId="0" fontId="9" fillId="0" borderId="0" xfId="0" applyFont="1" applyAlignment="1"/>
    <xf numFmtId="0" fontId="10" fillId="0" borderId="0" xfId="0" applyFont="1" applyAlignment="1">
      <alignment horizontal="center"/>
    </xf>
    <xf numFmtId="4" fontId="9" fillId="0" borderId="0" xfId="0" applyNumberFormat="1" applyFont="1" applyAlignment="1" applyProtection="1"/>
    <xf numFmtId="4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/>
    <xf numFmtId="4" fontId="3" fillId="0" borderId="0" xfId="0" applyNumberFormat="1" applyFont="1" applyProtection="1"/>
    <xf numFmtId="4" fontId="3" fillId="0" borderId="0" xfId="0" applyNumberFormat="1" applyFont="1"/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 applyProtection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Protection="1">
      <protection locked="0"/>
    </xf>
    <xf numFmtId="0" fontId="13" fillId="0" borderId="0" xfId="0" applyFont="1" applyBorder="1"/>
    <xf numFmtId="164" fontId="3" fillId="0" borderId="0" xfId="0" applyNumberFormat="1" applyFont="1"/>
    <xf numFmtId="4" fontId="13" fillId="0" borderId="0" xfId="0" applyNumberFormat="1" applyFont="1" applyBorder="1" applyAlignment="1" applyProtection="1">
      <alignment horizontal="center"/>
      <protection locked="0"/>
    </xf>
    <xf numFmtId="4" fontId="1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5" fillId="0" borderId="0" xfId="7" applyFont="1" applyAlignment="1">
      <alignment horizontal="left" vertical="top" wrapText="1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164" fontId="2" fillId="0" borderId="0" xfId="0" applyNumberFormat="1" applyFont="1"/>
    <xf numFmtId="4" fontId="3" fillId="0" borderId="0" xfId="9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Alignment="1">
      <alignment horizontal="right"/>
    </xf>
    <xf numFmtId="0" fontId="2" fillId="0" borderId="0" xfId="7" applyFont="1" applyAlignment="1">
      <alignment horizontal="left" vertical="top" wrapText="1"/>
    </xf>
    <xf numFmtId="0" fontId="16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164" fontId="5" fillId="0" borderId="0" xfId="0" applyNumberFormat="1" applyFont="1"/>
    <xf numFmtId="0" fontId="15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/>
    </xf>
    <xf numFmtId="4" fontId="3" fillId="0" borderId="0" xfId="0" applyNumberFormat="1" applyFont="1" applyAlignment="1" applyProtection="1">
      <alignment horizontal="right"/>
      <protection locked="0"/>
    </xf>
    <xf numFmtId="0" fontId="2" fillId="0" borderId="0" xfId="6" applyFont="1" applyAlignment="1" applyProtection="1">
      <alignment horizontal="right"/>
      <protection locked="0"/>
    </xf>
    <xf numFmtId="0" fontId="2" fillId="0" borderId="0" xfId="6" applyFont="1"/>
    <xf numFmtId="4" fontId="2" fillId="0" borderId="0" xfId="6" applyNumberFormat="1" applyFont="1"/>
    <xf numFmtId="0" fontId="2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0" xfId="0" applyFont="1"/>
    <xf numFmtId="4" fontId="19" fillId="0" borderId="0" xfId="0" applyNumberFormat="1" applyFont="1"/>
    <xf numFmtId="0" fontId="15" fillId="0" borderId="0" xfId="0" applyFont="1" applyFill="1" applyAlignment="1">
      <alignment horizontal="left" vertical="top" wrapText="1"/>
    </xf>
    <xf numFmtId="0" fontId="2" fillId="0" borderId="0" xfId="0" applyFont="1" applyFill="1"/>
    <xf numFmtId="164" fontId="2" fillId="0" borderId="0" xfId="0" applyNumberFormat="1" applyFont="1" applyFill="1"/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Alignment="1">
      <alignment horizontal="right"/>
    </xf>
    <xf numFmtId="0" fontId="15" fillId="0" borderId="0" xfId="7" applyFont="1" applyAlignment="1">
      <alignment horizontal="justify" vertical="top" wrapText="1"/>
    </xf>
    <xf numFmtId="9" fontId="2" fillId="0" borderId="0" xfId="0" applyNumberFormat="1" applyFont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3" fillId="0" borderId="2" xfId="0" applyFont="1" applyBorder="1" applyProtection="1">
      <protection locked="0"/>
    </xf>
    <xf numFmtId="0" fontId="3" fillId="0" borderId="2" xfId="0" applyFont="1" applyBorder="1"/>
    <xf numFmtId="4" fontId="20" fillId="0" borderId="2" xfId="0" applyNumberFormat="1" applyFont="1" applyBorder="1" applyAlignment="1" applyProtection="1">
      <alignment horizontal="right"/>
      <protection locked="0"/>
    </xf>
    <xf numFmtId="4" fontId="20" fillId="0" borderId="2" xfId="0" applyNumberFormat="1" applyFont="1" applyBorder="1"/>
    <xf numFmtId="0" fontId="23" fillId="0" borderId="0" xfId="0" applyFont="1" applyAlignment="1">
      <alignment vertical="top"/>
    </xf>
    <xf numFmtId="0" fontId="24" fillId="0" borderId="0" xfId="0" applyFont="1" applyBorder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/>
    <xf numFmtId="0" fontId="26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25" fillId="0" borderId="0" xfId="0" applyFont="1" applyBorder="1" applyAlignment="1">
      <alignment vertical="top"/>
    </xf>
    <xf numFmtId="49" fontId="25" fillId="0" borderId="0" xfId="0" applyNumberFormat="1" applyFont="1" applyBorder="1" applyAlignment="1">
      <alignment horizontal="left" vertical="top"/>
    </xf>
    <xf numFmtId="0" fontId="25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49" fontId="26" fillId="0" borderId="0" xfId="0" applyNumberFormat="1" applyFont="1" applyBorder="1" applyAlignment="1">
      <alignment horizontal="left" vertical="top" wrapText="1"/>
    </xf>
    <xf numFmtId="0" fontId="27" fillId="0" borderId="0" xfId="0" applyFont="1" applyBorder="1" applyAlignment="1">
      <alignment vertical="top"/>
    </xf>
    <xf numFmtId="0" fontId="23" fillId="2" borderId="0" xfId="0" applyNumberFormat="1" applyFont="1" applyFill="1" applyBorder="1" applyAlignment="1">
      <alignment vertical="top"/>
    </xf>
    <xf numFmtId="0" fontId="24" fillId="2" borderId="0" xfId="0" applyNumberFormat="1" applyFont="1" applyFill="1" applyBorder="1" applyAlignment="1">
      <alignment vertical="top"/>
    </xf>
    <xf numFmtId="0" fontId="25" fillId="2" borderId="0" xfId="0" applyNumberFormat="1" applyFont="1" applyFill="1" applyBorder="1" applyAlignment="1">
      <alignment vertical="top"/>
    </xf>
    <xf numFmtId="0" fontId="25" fillId="0" borderId="0" xfId="0" applyNumberFormat="1" applyFont="1" applyBorder="1" applyAlignment="1">
      <alignment vertical="top"/>
    </xf>
    <xf numFmtId="0" fontId="22" fillId="3" borderId="0" xfId="0" applyFont="1" applyFill="1" applyBorder="1" applyAlignment="1">
      <alignment vertical="top"/>
    </xf>
    <xf numFmtId="0" fontId="22" fillId="3" borderId="0" xfId="0" applyNumberFormat="1" applyFont="1" applyFill="1" applyBorder="1" applyAlignment="1">
      <alignment horizontal="center" vertical="top"/>
    </xf>
    <xf numFmtId="4" fontId="28" fillId="0" borderId="0" xfId="0" applyNumberFormat="1" applyFont="1" applyBorder="1" applyAlignment="1">
      <alignment vertical="top"/>
    </xf>
    <xf numFmtId="0" fontId="32" fillId="0" borderId="0" xfId="0" applyFont="1" applyBorder="1" applyAlignment="1">
      <alignment vertical="top"/>
    </xf>
    <xf numFmtId="4" fontId="32" fillId="0" borderId="0" xfId="0" applyNumberFormat="1" applyFont="1" applyFill="1" applyBorder="1" applyAlignment="1">
      <alignment vertical="top"/>
    </xf>
    <xf numFmtId="4" fontId="32" fillId="0" borderId="0" xfId="0" applyNumberFormat="1" applyFont="1" applyBorder="1" applyAlignment="1">
      <alignment vertical="top"/>
    </xf>
    <xf numFmtId="0" fontId="28" fillId="0" borderId="0" xfId="0" applyFont="1" applyBorder="1" applyAlignment="1">
      <alignment horizontal="center" vertical="top"/>
    </xf>
    <xf numFmtId="4" fontId="28" fillId="0" borderId="0" xfId="0" applyNumberFormat="1" applyFont="1" applyBorder="1" applyAlignment="1">
      <alignment horizontal="center" vertical="top"/>
    </xf>
    <xf numFmtId="0" fontId="25" fillId="0" borderId="0" xfId="0" applyNumberFormat="1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top"/>
    </xf>
    <xf numFmtId="0" fontId="23" fillId="0" borderId="0" xfId="0" applyNumberFormat="1" applyFont="1" applyBorder="1" applyAlignment="1">
      <alignment vertical="top"/>
    </xf>
    <xf numFmtId="49" fontId="24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NumberFormat="1" applyFont="1" applyBorder="1" applyAlignment="1">
      <alignment vertical="top"/>
    </xf>
    <xf numFmtId="0" fontId="24" fillId="0" borderId="0" xfId="0" applyNumberFormat="1" applyFont="1" applyBorder="1" applyAlignment="1">
      <alignment horizontal="center" vertical="top"/>
    </xf>
    <xf numFmtId="4" fontId="25" fillId="0" borderId="0" xfId="0" applyNumberFormat="1" applyFont="1" applyBorder="1" applyAlignment="1">
      <alignment vertical="top"/>
    </xf>
    <xf numFmtId="0" fontId="32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0" fontId="22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2" fontId="21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4" fontId="32" fillId="0" borderId="0" xfId="0" applyNumberFormat="1" applyFont="1" applyBorder="1" applyAlignment="1">
      <alignment horizontal="center" vertical="top"/>
    </xf>
    <xf numFmtId="49" fontId="32" fillId="0" borderId="3" xfId="0" applyNumberFormat="1" applyFont="1" applyBorder="1" applyAlignment="1">
      <alignment vertical="top"/>
    </xf>
    <xf numFmtId="49" fontId="32" fillId="0" borderId="0" xfId="0" applyNumberFormat="1" applyFont="1" applyAlignment="1">
      <alignment vertical="top"/>
    </xf>
    <xf numFmtId="49" fontId="22" fillId="3" borderId="0" xfId="0" applyNumberFormat="1" applyFont="1" applyFill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1" fontId="23" fillId="2" borderId="0" xfId="0" applyNumberFormat="1" applyFont="1" applyFill="1" applyBorder="1" applyAlignment="1">
      <alignment horizontal="center" vertical="top"/>
    </xf>
    <xf numFmtId="1" fontId="24" fillId="2" borderId="0" xfId="0" applyNumberFormat="1" applyFont="1" applyFill="1" applyBorder="1" applyAlignment="1">
      <alignment horizontal="center" vertical="top"/>
    </xf>
    <xf numFmtId="1" fontId="22" fillId="4" borderId="0" xfId="0" applyNumberFormat="1" applyFont="1" applyFill="1" applyBorder="1" applyAlignment="1">
      <alignment horizontal="center" vertical="top"/>
    </xf>
    <xf numFmtId="1" fontId="25" fillId="0" borderId="0" xfId="0" applyNumberFormat="1" applyFont="1" applyBorder="1" applyAlignment="1">
      <alignment horizontal="center" vertical="top"/>
    </xf>
    <xf numFmtId="1" fontId="28" fillId="0" borderId="0" xfId="0" applyNumberFormat="1" applyFont="1" applyBorder="1" applyAlignment="1">
      <alignment horizontal="center" vertical="top"/>
    </xf>
    <xf numFmtId="1" fontId="25" fillId="2" borderId="0" xfId="0" applyNumberFormat="1" applyFont="1" applyFill="1" applyBorder="1" applyAlignment="1">
      <alignment horizontal="center" vertical="top"/>
    </xf>
    <xf numFmtId="4" fontId="29" fillId="0" borderId="0" xfId="0" applyNumberFormat="1" applyFont="1" applyFill="1" applyBorder="1" applyAlignment="1">
      <alignment vertical="top"/>
    </xf>
    <xf numFmtId="1" fontId="29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24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right" vertical="top"/>
    </xf>
    <xf numFmtId="0" fontId="28" fillId="0" borderId="0" xfId="0" applyFont="1" applyBorder="1" applyAlignment="1">
      <alignment horizontal="right" vertical="top"/>
    </xf>
    <xf numFmtId="49" fontId="29" fillId="0" borderId="4" xfId="0" applyNumberFormat="1" applyFont="1" applyBorder="1" applyAlignment="1">
      <alignment horizontal="right" vertical="top"/>
    </xf>
    <xf numFmtId="49" fontId="25" fillId="0" borderId="0" xfId="0" applyNumberFormat="1" applyFont="1" applyBorder="1" applyAlignment="1">
      <alignment horizontal="right" vertical="top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vertical="top"/>
    </xf>
    <xf numFmtId="0" fontId="39" fillId="0" borderId="0" xfId="0" applyNumberFormat="1" applyFont="1" applyBorder="1" applyAlignment="1">
      <alignment vertical="top"/>
    </xf>
    <xf numFmtId="0" fontId="39" fillId="2" borderId="0" xfId="0" applyNumberFormat="1" applyFont="1" applyFill="1" applyBorder="1" applyAlignment="1">
      <alignment vertical="top"/>
    </xf>
    <xf numFmtId="1" fontId="39" fillId="2" borderId="0" xfId="0" applyNumberFormat="1" applyFont="1" applyFill="1" applyBorder="1" applyAlignment="1">
      <alignment horizontal="center" vertical="top"/>
    </xf>
    <xf numFmtId="0" fontId="39" fillId="0" borderId="0" xfId="0" applyFont="1" applyFill="1" applyBorder="1" applyAlignment="1">
      <alignment vertical="top"/>
    </xf>
    <xf numFmtId="0" fontId="37" fillId="0" borderId="0" xfId="0" applyFont="1" applyBorder="1" applyAlignment="1">
      <alignment vertical="top"/>
    </xf>
    <xf numFmtId="0" fontId="39" fillId="0" borderId="0" xfId="0" applyFont="1" applyAlignment="1">
      <alignment vertical="top"/>
    </xf>
    <xf numFmtId="49" fontId="34" fillId="0" borderId="4" xfId="0" applyNumberFormat="1" applyFont="1" applyBorder="1" applyAlignment="1">
      <alignment horizontal="right" vertical="top"/>
    </xf>
    <xf numFmtId="0" fontId="34" fillId="0" borderId="4" xfId="0" applyFont="1" applyBorder="1" applyAlignment="1">
      <alignment vertical="top" wrapText="1"/>
    </xf>
    <xf numFmtId="0" fontId="33" fillId="0" borderId="4" xfId="0" applyNumberFormat="1" applyFont="1" applyBorder="1" applyAlignment="1">
      <alignment horizontal="center" vertical="top"/>
    </xf>
    <xf numFmtId="0" fontId="33" fillId="2" borderId="0" xfId="0" applyNumberFormat="1" applyFont="1" applyFill="1" applyBorder="1" applyAlignment="1">
      <alignment vertical="top"/>
    </xf>
    <xf numFmtId="1" fontId="33" fillId="2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vertical="top"/>
    </xf>
    <xf numFmtId="0" fontId="21" fillId="0" borderId="0" xfId="0" applyNumberFormat="1" applyFont="1" applyAlignment="1">
      <alignment vertical="top"/>
    </xf>
    <xf numFmtId="0" fontId="21" fillId="2" borderId="0" xfId="0" applyNumberFormat="1" applyFont="1" applyFill="1" applyBorder="1" applyAlignment="1">
      <alignment vertical="top"/>
    </xf>
    <xf numFmtId="1" fontId="21" fillId="2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28" fillId="0" borderId="0" xfId="0" applyNumberFormat="1" applyFont="1" applyBorder="1" applyAlignment="1">
      <alignment vertical="top"/>
    </xf>
    <xf numFmtId="0" fontId="28" fillId="0" borderId="0" xfId="0" applyNumberFormat="1" applyFont="1" applyBorder="1" applyAlignment="1">
      <alignment vertical="top" wrapText="1"/>
    </xf>
    <xf numFmtId="49" fontId="29" fillId="3" borderId="0" xfId="0" applyNumberFormat="1" applyFont="1" applyFill="1" applyBorder="1" applyAlignment="1">
      <alignment horizontal="left" vertical="top"/>
    </xf>
    <xf numFmtId="49" fontId="29" fillId="3" borderId="0" xfId="0" applyNumberFormat="1" applyFont="1" applyFill="1" applyBorder="1" applyAlignment="1">
      <alignment horizontal="left" vertical="top" wrapText="1"/>
    </xf>
    <xf numFmtId="0" fontId="29" fillId="3" borderId="0" xfId="0" applyFont="1" applyFill="1" applyBorder="1" applyAlignment="1">
      <alignment vertical="top"/>
    </xf>
    <xf numFmtId="0" fontId="29" fillId="3" borderId="0" xfId="0" applyNumberFormat="1" applyFont="1" applyFill="1" applyBorder="1" applyAlignment="1">
      <alignment horizontal="center" vertical="top"/>
    </xf>
    <xf numFmtId="0" fontId="29" fillId="4" borderId="0" xfId="0" applyNumberFormat="1" applyFont="1" applyFill="1" applyBorder="1" applyAlignment="1">
      <alignment vertical="top"/>
    </xf>
    <xf numFmtId="1" fontId="29" fillId="4" borderId="0" xfId="0" applyNumberFormat="1" applyFont="1" applyFill="1" applyBorder="1" applyAlignment="1">
      <alignment horizontal="center" vertical="top"/>
    </xf>
    <xf numFmtId="0" fontId="29" fillId="0" borderId="0" xfId="0" applyNumberFormat="1" applyFont="1" applyFill="1" applyBorder="1" applyAlignment="1">
      <alignment horizontal="center" vertical="top"/>
    </xf>
    <xf numFmtId="49" fontId="29" fillId="0" borderId="0" xfId="0" applyNumberFormat="1" applyFont="1" applyFill="1" applyBorder="1" applyAlignment="1">
      <alignment horizontal="left" vertical="top"/>
    </xf>
    <xf numFmtId="49" fontId="29" fillId="0" borderId="0" xfId="0" applyNumberFormat="1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/>
    </xf>
    <xf numFmtId="0" fontId="29" fillId="0" borderId="0" xfId="0" applyNumberFormat="1" applyFont="1" applyFill="1" applyBorder="1" applyAlignment="1">
      <alignment vertical="top"/>
    </xf>
    <xf numFmtId="49" fontId="21" fillId="0" borderId="0" xfId="0" applyNumberFormat="1" applyFont="1" applyBorder="1" applyAlignment="1">
      <alignment vertical="top"/>
    </xf>
    <xf numFmtId="49" fontId="21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vertical="top"/>
    </xf>
    <xf numFmtId="3" fontId="21" fillId="0" borderId="0" xfId="0" applyNumberFormat="1" applyFont="1" applyBorder="1" applyAlignment="1">
      <alignment horizontal="center" vertical="top"/>
    </xf>
    <xf numFmtId="0" fontId="21" fillId="0" borderId="0" xfId="0" applyNumberFormat="1" applyFont="1" applyBorder="1" applyAlignment="1">
      <alignment vertical="top"/>
    </xf>
    <xf numFmtId="0" fontId="21" fillId="0" borderId="0" xfId="0" applyNumberFormat="1" applyFont="1" applyBorder="1" applyAlignment="1">
      <alignment horizontal="right" vertical="top"/>
    </xf>
    <xf numFmtId="0" fontId="40" fillId="2" borderId="0" xfId="0" applyNumberFormat="1" applyFont="1" applyFill="1" applyBorder="1" applyAlignment="1">
      <alignment vertical="top"/>
    </xf>
    <xf numFmtId="0" fontId="26" fillId="0" borderId="0" xfId="0" applyFont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29" fillId="4" borderId="0" xfId="0" applyFont="1" applyFill="1" applyBorder="1" applyAlignment="1">
      <alignment vertical="top"/>
    </xf>
    <xf numFmtId="49" fontId="41" fillId="0" borderId="0" xfId="0" applyNumberFormat="1" applyFont="1" applyFill="1" applyAlignment="1">
      <alignment vertical="top"/>
    </xf>
    <xf numFmtId="4" fontId="28" fillId="0" borderId="0" xfId="0" applyNumberFormat="1" applyFont="1" applyFill="1" applyBorder="1" applyAlignment="1">
      <alignment vertical="top"/>
    </xf>
    <xf numFmtId="0" fontId="28" fillId="2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right" vertical="top"/>
    </xf>
    <xf numFmtId="49" fontId="36" fillId="3" borderId="0" xfId="0" applyNumberFormat="1" applyFont="1" applyFill="1" applyBorder="1" applyAlignment="1">
      <alignment horizontal="left" vertical="top"/>
    </xf>
    <xf numFmtId="49" fontId="36" fillId="3" borderId="0" xfId="0" applyNumberFormat="1" applyFont="1" applyFill="1" applyBorder="1" applyAlignment="1">
      <alignment horizontal="left" vertical="top" wrapText="1"/>
    </xf>
    <xf numFmtId="0" fontId="36" fillId="3" borderId="0" xfId="0" applyFont="1" applyFill="1" applyBorder="1" applyAlignment="1">
      <alignment vertical="top"/>
    </xf>
    <xf numFmtId="0" fontId="36" fillId="3" borderId="0" xfId="0" applyFont="1" applyFill="1" applyBorder="1" applyAlignment="1">
      <alignment horizontal="center" vertical="top"/>
    </xf>
    <xf numFmtId="0" fontId="36" fillId="3" borderId="0" xfId="0" applyNumberFormat="1" applyFont="1" applyFill="1" applyBorder="1" applyAlignment="1">
      <alignment horizontal="center" vertical="top"/>
    </xf>
    <xf numFmtId="0" fontId="36" fillId="4" borderId="0" xfId="0" applyNumberFormat="1" applyFont="1" applyFill="1" applyBorder="1" applyAlignment="1">
      <alignment vertical="top"/>
    </xf>
    <xf numFmtId="0" fontId="36" fillId="4" borderId="0" xfId="0" applyFont="1" applyFill="1" applyBorder="1" applyAlignment="1">
      <alignment vertical="top"/>
    </xf>
    <xf numFmtId="0" fontId="46" fillId="0" borderId="0" xfId="0" applyFont="1" applyFill="1" applyBorder="1" applyAlignment="1">
      <alignment vertical="top"/>
    </xf>
    <xf numFmtId="0" fontId="36" fillId="0" borderId="0" xfId="0" applyNumberFormat="1" applyFont="1" applyFill="1" applyBorder="1" applyAlignment="1">
      <alignment horizontal="center" vertical="top"/>
    </xf>
    <xf numFmtId="0" fontId="24" fillId="0" borderId="0" xfId="0" applyNumberFormat="1" applyFont="1" applyBorder="1" applyAlignment="1" applyProtection="1">
      <alignment vertical="top"/>
      <protection locked="0"/>
    </xf>
    <xf numFmtId="49" fontId="29" fillId="0" borderId="0" xfId="0" applyNumberFormat="1" applyFont="1" applyBorder="1" applyAlignment="1">
      <alignment horizontal="right" vertical="top"/>
    </xf>
    <xf numFmtId="0" fontId="29" fillId="0" borderId="0" xfId="0" applyFont="1" applyBorder="1" applyAlignment="1">
      <alignment vertical="top"/>
    </xf>
    <xf numFmtId="0" fontId="23" fillId="0" borderId="4" xfId="0" applyFont="1" applyBorder="1" applyAlignment="1">
      <alignment horizontal="left" vertical="top"/>
    </xf>
    <xf numFmtId="0" fontId="23" fillId="0" borderId="4" xfId="0" applyFont="1" applyBorder="1" applyAlignment="1">
      <alignment vertical="top" wrapText="1"/>
    </xf>
    <xf numFmtId="0" fontId="23" fillId="0" borderId="4" xfId="0" applyFont="1" applyBorder="1" applyAlignment="1">
      <alignment vertical="top"/>
    </xf>
    <xf numFmtId="0" fontId="23" fillId="0" borderId="4" xfId="0" applyNumberFormat="1" applyFont="1" applyBorder="1" applyAlignment="1">
      <alignment vertical="top"/>
    </xf>
    <xf numFmtId="0" fontId="22" fillId="0" borderId="0" xfId="0" applyFont="1" applyFill="1" applyBorder="1" applyAlignment="1">
      <alignment horizontal="right" vertical="top"/>
    </xf>
    <xf numFmtId="0" fontId="22" fillId="0" borderId="0" xfId="0" applyFont="1" applyBorder="1" applyAlignment="1">
      <alignment vertical="top"/>
    </xf>
    <xf numFmtId="4" fontId="22" fillId="0" borderId="0" xfId="0" applyNumberFormat="1" applyFont="1" applyBorder="1" applyAlignment="1">
      <alignment horizontal="center" vertical="top"/>
    </xf>
    <xf numFmtId="0" fontId="25" fillId="0" borderId="0" xfId="0" applyNumberFormat="1" applyFont="1" applyBorder="1" applyAlignment="1">
      <alignment horizontal="justify" vertical="top" wrapText="1"/>
    </xf>
    <xf numFmtId="0" fontId="27" fillId="0" borderId="0" xfId="0" applyNumberFormat="1" applyFont="1" applyBorder="1" applyAlignment="1">
      <alignment vertical="top"/>
    </xf>
    <xf numFmtId="0" fontId="42" fillId="0" borderId="4" xfId="0" applyFont="1" applyBorder="1" applyAlignment="1">
      <alignment vertical="top"/>
    </xf>
    <xf numFmtId="0" fontId="29" fillId="0" borderId="0" xfId="0" applyFont="1" applyAlignment="1">
      <alignment vertical="top"/>
    </xf>
    <xf numFmtId="0" fontId="26" fillId="0" borderId="0" xfId="0" applyNumberFormat="1" applyFont="1" applyBorder="1" applyAlignment="1">
      <alignment vertical="top"/>
    </xf>
    <xf numFmtId="3" fontId="22" fillId="0" borderId="0" xfId="0" applyNumberFormat="1" applyFont="1" applyBorder="1" applyAlignment="1">
      <alignment horizontal="center" vertical="top"/>
    </xf>
    <xf numFmtId="3" fontId="42" fillId="0" borderId="4" xfId="0" applyNumberFormat="1" applyFont="1" applyBorder="1" applyAlignment="1">
      <alignment horizontal="center" vertical="top"/>
    </xf>
    <xf numFmtId="3" fontId="27" fillId="0" borderId="0" xfId="0" applyNumberFormat="1" applyFont="1" applyBorder="1" applyAlignment="1">
      <alignment horizontal="center" vertical="top"/>
    </xf>
    <xf numFmtId="3" fontId="27" fillId="0" borderId="0" xfId="0" applyNumberFormat="1" applyFont="1" applyBorder="1" applyAlignment="1">
      <alignment vertical="top"/>
    </xf>
    <xf numFmtId="0" fontId="32" fillId="0" borderId="0" xfId="0" applyFont="1" applyFill="1" applyBorder="1" applyAlignment="1">
      <alignment horizontal="right" vertical="top"/>
    </xf>
    <xf numFmtId="0" fontId="29" fillId="3" borderId="0" xfId="0" applyFont="1" applyFill="1" applyBorder="1" applyAlignment="1">
      <alignment horizontal="center" vertical="top"/>
    </xf>
    <xf numFmtId="3" fontId="29" fillId="0" borderId="0" xfId="0" applyNumberFormat="1" applyFont="1" applyBorder="1" applyAlignment="1">
      <alignment horizontal="center" vertical="top"/>
    </xf>
    <xf numFmtId="0" fontId="29" fillId="0" borderId="4" xfId="0" applyFont="1" applyFill="1" applyBorder="1" applyAlignment="1">
      <alignment horizontal="right" vertical="top"/>
    </xf>
    <xf numFmtId="4" fontId="29" fillId="0" borderId="4" xfId="0" applyNumberFormat="1" applyFont="1" applyBorder="1" applyAlignment="1">
      <alignment horizontal="center" vertical="top"/>
    </xf>
    <xf numFmtId="49" fontId="36" fillId="0" borderId="0" xfId="0" applyNumberFormat="1" applyFont="1" applyBorder="1" applyAlignment="1">
      <alignment vertical="top"/>
    </xf>
    <xf numFmtId="0" fontId="36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Border="1" applyAlignment="1">
      <alignment vertical="top"/>
    </xf>
    <xf numFmtId="4" fontId="36" fillId="0" borderId="0" xfId="0" applyNumberFormat="1" applyFont="1" applyBorder="1" applyAlignment="1">
      <alignment horizontal="center" vertical="top"/>
    </xf>
    <xf numFmtId="4" fontId="36" fillId="0" borderId="0" xfId="0" applyNumberFormat="1" applyFont="1" applyFill="1" applyBorder="1" applyAlignment="1">
      <alignment vertical="top"/>
    </xf>
    <xf numFmtId="1" fontId="36" fillId="0" borderId="0" xfId="0" applyNumberFormat="1" applyFont="1" applyFill="1" applyBorder="1" applyAlignment="1">
      <alignment horizontal="center" vertical="top"/>
    </xf>
    <xf numFmtId="49" fontId="36" fillId="0" borderId="3" xfId="0" applyNumberFormat="1" applyFont="1" applyBorder="1" applyAlignment="1">
      <alignment vertical="top"/>
    </xf>
    <xf numFmtId="0" fontId="36" fillId="0" borderId="3" xfId="0" applyNumberFormat="1" applyFont="1" applyFill="1" applyBorder="1" applyAlignment="1">
      <alignment horizontal="left" vertical="top" wrapText="1"/>
    </xf>
    <xf numFmtId="0" fontId="36" fillId="0" borderId="3" xfId="0" applyFont="1" applyBorder="1" applyAlignment="1">
      <alignment vertical="top"/>
    </xf>
    <xf numFmtId="4" fontId="36" fillId="0" borderId="3" xfId="0" applyNumberFormat="1" applyFont="1" applyBorder="1" applyAlignment="1">
      <alignment horizontal="center" vertical="top"/>
    </xf>
    <xf numFmtId="49" fontId="53" fillId="0" borderId="0" xfId="0" applyNumberFormat="1" applyFont="1" applyFill="1" applyAlignment="1">
      <alignment vertical="top"/>
    </xf>
    <xf numFmtId="49" fontId="53" fillId="0" borderId="0" xfId="0" applyNumberFormat="1" applyFont="1" applyFill="1" applyAlignment="1">
      <alignment vertical="top" wrapText="1"/>
    </xf>
    <xf numFmtId="0" fontId="54" fillId="0" borderId="0" xfId="0" applyFont="1" applyFill="1" applyAlignment="1">
      <alignment vertical="top"/>
    </xf>
    <xf numFmtId="4" fontId="53" fillId="0" borderId="0" xfId="0" applyNumberFormat="1" applyFont="1" applyFill="1" applyAlignment="1">
      <alignment horizontal="right" vertical="top"/>
    </xf>
    <xf numFmtId="4" fontId="21" fillId="0" borderId="0" xfId="0" applyNumberFormat="1" applyFont="1" applyFill="1" applyBorder="1" applyAlignment="1">
      <alignment vertical="top"/>
    </xf>
    <xf numFmtId="1" fontId="21" fillId="0" borderId="0" xfId="0" applyNumberFormat="1" applyFont="1" applyFill="1" applyBorder="1" applyAlignment="1">
      <alignment horizontal="center" vertical="top"/>
    </xf>
    <xf numFmtId="49" fontId="29" fillId="0" borderId="0" xfId="0" applyNumberFormat="1" applyFont="1" applyAlignment="1">
      <alignment vertical="top"/>
    </xf>
    <xf numFmtId="0" fontId="40" fillId="0" borderId="4" xfId="0" applyFont="1" applyBorder="1" applyAlignment="1">
      <alignment horizontal="left" vertical="top"/>
    </xf>
    <xf numFmtId="0" fontId="40" fillId="0" borderId="0" xfId="0" applyNumberFormat="1" applyFont="1" applyBorder="1" applyAlignment="1">
      <alignment vertical="top"/>
    </xf>
    <xf numFmtId="1" fontId="40" fillId="2" borderId="0" xfId="0" applyNumberFormat="1" applyFont="1" applyFill="1" applyBorder="1" applyAlignment="1">
      <alignment horizontal="center" vertical="top"/>
    </xf>
    <xf numFmtId="0" fontId="40" fillId="0" borderId="0" xfId="0" applyFont="1" applyAlignment="1">
      <alignment vertical="top"/>
    </xf>
    <xf numFmtId="0" fontId="40" fillId="0" borderId="0" xfId="0" applyFont="1" applyBorder="1" applyAlignment="1">
      <alignment horizontal="left" vertical="top"/>
    </xf>
    <xf numFmtId="0" fontId="32" fillId="0" borderId="0" xfId="0" applyNumberFormat="1" applyFont="1" applyBorder="1" applyAlignment="1">
      <alignment vertical="top"/>
    </xf>
    <xf numFmtId="0" fontId="32" fillId="0" borderId="3" xfId="0" applyNumberFormat="1" applyFont="1" applyFill="1" applyBorder="1" applyAlignment="1">
      <alignment horizontal="left" vertical="top" wrapText="1"/>
    </xf>
    <xf numFmtId="0" fontId="32" fillId="0" borderId="3" xfId="0" applyFont="1" applyBorder="1" applyAlignment="1">
      <alignment vertical="top"/>
    </xf>
    <xf numFmtId="0" fontId="32" fillId="0" borderId="3" xfId="0" applyFont="1" applyFill="1" applyBorder="1" applyAlignment="1">
      <alignment horizontal="right" vertical="top"/>
    </xf>
    <xf numFmtId="4" fontId="32" fillId="0" borderId="3" xfId="0" applyNumberFormat="1" applyFont="1" applyBorder="1" applyAlignment="1">
      <alignment horizontal="center" vertical="top"/>
    </xf>
    <xf numFmtId="49" fontId="41" fillId="0" borderId="0" xfId="0" applyNumberFormat="1" applyFont="1" applyFill="1" applyAlignment="1">
      <alignment vertical="top" wrapText="1"/>
    </xf>
    <xf numFmtId="0" fontId="41" fillId="0" borderId="0" xfId="0" applyFont="1" applyFill="1" applyAlignment="1">
      <alignment vertical="top"/>
    </xf>
    <xf numFmtId="4" fontId="41" fillId="0" borderId="0" xfId="0" applyNumberFormat="1" applyFont="1" applyFill="1" applyAlignment="1">
      <alignment vertical="top"/>
    </xf>
    <xf numFmtId="4" fontId="41" fillId="0" borderId="0" xfId="0" applyNumberFormat="1" applyFont="1" applyFill="1" applyAlignment="1">
      <alignment horizontal="right" vertical="top"/>
    </xf>
    <xf numFmtId="0" fontId="32" fillId="0" borderId="0" xfId="0" applyNumberFormat="1" applyFont="1" applyFill="1" applyAlignment="1">
      <alignment horizontal="left" vertical="top" wrapText="1"/>
    </xf>
    <xf numFmtId="49" fontId="28" fillId="0" borderId="0" xfId="0" applyNumberFormat="1" applyFont="1" applyBorder="1" applyAlignment="1">
      <alignment horizontal="left" vertical="top" wrapText="1"/>
    </xf>
    <xf numFmtId="9" fontId="55" fillId="0" borderId="0" xfId="8" applyFont="1" applyFill="1" applyBorder="1" applyAlignment="1">
      <alignment horizontal="right" vertical="top"/>
    </xf>
    <xf numFmtId="0" fontId="40" fillId="0" borderId="4" xfId="0" applyFont="1" applyBorder="1" applyAlignment="1">
      <alignment vertical="top" wrapText="1"/>
    </xf>
    <xf numFmtId="0" fontId="40" fillId="0" borderId="4" xfId="0" applyFont="1" applyBorder="1" applyAlignment="1">
      <alignment vertical="top"/>
    </xf>
    <xf numFmtId="0" fontId="40" fillId="0" borderId="4" xfId="0" applyFont="1" applyBorder="1" applyAlignment="1">
      <alignment horizontal="center" vertical="top"/>
    </xf>
    <xf numFmtId="0" fontId="40" fillId="0" borderId="4" xfId="0" applyNumberFormat="1" applyFont="1" applyBorder="1" applyAlignment="1">
      <alignment vertical="top"/>
    </xf>
    <xf numFmtId="0" fontId="56" fillId="0" borderId="0" xfId="0" applyNumberFormat="1" applyFont="1" applyBorder="1" applyAlignment="1">
      <alignment vertical="top"/>
    </xf>
    <xf numFmtId="0" fontId="22" fillId="4" borderId="0" xfId="0" applyNumberFormat="1" applyFont="1" applyFill="1" applyBorder="1" applyAlignment="1">
      <alignment horizontal="center" vertical="top"/>
    </xf>
    <xf numFmtId="3" fontId="39" fillId="0" borderId="0" xfId="0" applyNumberFormat="1" applyFont="1" applyBorder="1" applyAlignment="1">
      <alignment horizontal="center" vertical="top"/>
    </xf>
    <xf numFmtId="3" fontId="23" fillId="0" borderId="0" xfId="0" applyNumberFormat="1" applyFont="1" applyBorder="1" applyAlignment="1">
      <alignment horizontal="center" vertical="top"/>
    </xf>
    <xf numFmtId="3" fontId="22" fillId="3" borderId="0" xfId="0" applyNumberFormat="1" applyFont="1" applyFill="1" applyBorder="1" applyAlignment="1">
      <alignment horizontal="center" vertical="top"/>
    </xf>
    <xf numFmtId="0" fontId="59" fillId="0" borderId="0" xfId="0" applyFont="1" applyBorder="1" applyAlignment="1">
      <alignment horizontal="left" vertical="top"/>
    </xf>
    <xf numFmtId="0" fontId="60" fillId="0" borderId="0" xfId="0" applyFont="1" applyFill="1" applyBorder="1" applyAlignment="1">
      <alignment vertical="top"/>
    </xf>
    <xf numFmtId="0" fontId="60" fillId="0" borderId="0" xfId="0" applyFont="1" applyBorder="1" applyAlignment="1">
      <alignment vertical="top"/>
    </xf>
    <xf numFmtId="0" fontId="60" fillId="0" borderId="0" xfId="0" applyFont="1" applyBorder="1" applyAlignment="1">
      <alignment horizontal="center" vertical="top"/>
    </xf>
    <xf numFmtId="0" fontId="60" fillId="0" borderId="0" xfId="0" applyNumberFormat="1" applyFont="1" applyBorder="1" applyAlignment="1">
      <alignment vertical="top"/>
    </xf>
    <xf numFmtId="0" fontId="60" fillId="2" borderId="0" xfId="0" applyNumberFormat="1" applyFont="1" applyFill="1" applyBorder="1" applyAlignment="1">
      <alignment vertical="top"/>
    </xf>
    <xf numFmtId="0" fontId="60" fillId="0" borderId="0" xfId="0" applyFont="1" applyFill="1" applyBorder="1" applyAlignment="1">
      <alignment horizontal="left" vertical="top"/>
    </xf>
    <xf numFmtId="0" fontId="60" fillId="0" borderId="0" xfId="0" applyFont="1" applyBorder="1" applyAlignment="1">
      <alignment horizontal="center" vertical="top" wrapText="1"/>
    </xf>
    <xf numFmtId="0" fontId="60" fillId="0" borderId="0" xfId="0" applyFont="1" applyAlignment="1">
      <alignment horizontal="left" vertical="top" wrapText="1"/>
    </xf>
    <xf numFmtId="0" fontId="29" fillId="0" borderId="0" xfId="0" applyFont="1" applyFill="1" applyBorder="1" applyAlignment="1">
      <alignment horizontal="right" vertical="top" wrapText="1"/>
    </xf>
    <xf numFmtId="0" fontId="32" fillId="0" borderId="0" xfId="0" applyNumberFormat="1" applyFont="1" applyFill="1" applyBorder="1" applyAlignment="1">
      <alignment horizontal="justify" vertical="top" wrapText="1"/>
    </xf>
    <xf numFmtId="0" fontId="36" fillId="0" borderId="0" xfId="0" applyNumberFormat="1" applyFont="1" applyBorder="1" applyAlignment="1">
      <alignment vertical="top"/>
    </xf>
    <xf numFmtId="0" fontId="25" fillId="0" borderId="0" xfId="0" applyNumberFormat="1" applyFont="1" applyBorder="1" applyAlignment="1">
      <alignment horizontal="left" vertical="top"/>
    </xf>
    <xf numFmtId="0" fontId="39" fillId="0" borderId="0" xfId="0" applyNumberFormat="1" applyFont="1" applyFill="1" applyBorder="1" applyAlignment="1">
      <alignment vertical="top"/>
    </xf>
    <xf numFmtId="0" fontId="39" fillId="0" borderId="0" xfId="0" applyNumberFormat="1" applyFont="1" applyBorder="1" applyAlignment="1">
      <alignment horizontal="left" vertical="top"/>
    </xf>
    <xf numFmtId="0" fontId="23" fillId="0" borderId="0" xfId="0" applyNumberFormat="1" applyFont="1" applyBorder="1" applyAlignment="1">
      <alignment horizontal="right" vertical="top"/>
    </xf>
    <xf numFmtId="0" fontId="39" fillId="0" borderId="0" xfId="0" applyNumberFormat="1" applyFont="1" applyBorder="1" applyAlignment="1">
      <alignment horizontal="right" vertical="top"/>
    </xf>
    <xf numFmtId="0" fontId="22" fillId="3" borderId="0" xfId="0" applyNumberFormat="1" applyFont="1" applyFill="1" applyBorder="1" applyAlignment="1">
      <alignment vertical="top"/>
    </xf>
    <xf numFmtId="0" fontId="34" fillId="0" borderId="4" xfId="0" applyNumberFormat="1" applyFont="1" applyBorder="1" applyAlignment="1">
      <alignment vertical="top"/>
    </xf>
    <xf numFmtId="0" fontId="29" fillId="0" borderId="4" xfId="0" applyNumberFormat="1" applyFont="1" applyBorder="1" applyAlignment="1">
      <alignment horizontal="left" vertical="top"/>
    </xf>
    <xf numFmtId="0" fontId="29" fillId="0" borderId="0" xfId="0" applyNumberFormat="1" applyFont="1" applyBorder="1" applyAlignment="1">
      <alignment horizontal="left" vertical="top"/>
    </xf>
    <xf numFmtId="0" fontId="24" fillId="0" borderId="0" xfId="0" applyNumberFormat="1" applyFont="1" applyBorder="1" applyAlignment="1">
      <alignment horizontal="left" vertical="top"/>
    </xf>
    <xf numFmtId="0" fontId="28" fillId="0" borderId="0" xfId="0" applyNumberFormat="1" applyFont="1" applyBorder="1" applyAlignment="1">
      <alignment horizontal="left" vertical="top"/>
    </xf>
    <xf numFmtId="0" fontId="23" fillId="0" borderId="4" xfId="0" applyNumberFormat="1" applyFont="1" applyBorder="1" applyAlignment="1">
      <alignment horizontal="left" vertical="top"/>
    </xf>
    <xf numFmtId="0" fontId="29" fillId="3" borderId="0" xfId="0" applyNumberFormat="1" applyFont="1" applyFill="1" applyBorder="1" applyAlignment="1">
      <alignment horizontal="left" vertical="top"/>
    </xf>
    <xf numFmtId="0" fontId="29" fillId="0" borderId="0" xfId="0" applyNumberFormat="1" applyFont="1" applyFill="1" applyBorder="1" applyAlignment="1">
      <alignment horizontal="left" vertical="top"/>
    </xf>
    <xf numFmtId="0" fontId="53" fillId="0" borderId="0" xfId="0" applyNumberFormat="1" applyFont="1" applyFill="1" applyAlignment="1">
      <alignment vertical="top"/>
    </xf>
    <xf numFmtId="0" fontId="29" fillId="0" borderId="0" xfId="0" applyNumberFormat="1" applyFont="1" applyBorder="1" applyAlignment="1">
      <alignment vertical="top"/>
    </xf>
    <xf numFmtId="49" fontId="33" fillId="0" borderId="0" xfId="0" applyNumberFormat="1" applyFont="1" applyBorder="1" applyAlignment="1">
      <alignment vertical="top"/>
    </xf>
    <xf numFmtId="4" fontId="0" fillId="2" borderId="18" xfId="0" applyNumberFormat="1" applyFont="1" applyFill="1" applyBorder="1" applyAlignment="1">
      <alignment vertical="top"/>
    </xf>
    <xf numFmtId="1" fontId="0" fillId="2" borderId="18" xfId="0" applyNumberFormat="1" applyFont="1" applyFill="1" applyBorder="1" applyAlignment="1">
      <alignment horizontal="center" vertical="top"/>
    </xf>
    <xf numFmtId="1" fontId="0" fillId="2" borderId="9" xfId="0" applyNumberFormat="1" applyFont="1" applyFill="1" applyBorder="1" applyAlignment="1">
      <alignment horizontal="center" vertical="top"/>
    </xf>
    <xf numFmtId="3" fontId="25" fillId="0" borderId="0" xfId="0" applyNumberFormat="1" applyFont="1" applyFill="1" applyBorder="1" applyAlignment="1">
      <alignment vertical="top"/>
    </xf>
    <xf numFmtId="0" fontId="25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vertical="top"/>
    </xf>
    <xf numFmtId="0" fontId="0" fillId="0" borderId="0" xfId="0" applyFont="1"/>
    <xf numFmtId="1" fontId="0" fillId="2" borderId="0" xfId="0" applyNumberFormat="1" applyFont="1" applyFill="1" applyBorder="1" applyAlignment="1">
      <alignment horizontal="left" vertical="top"/>
    </xf>
    <xf numFmtId="1" fontId="26" fillId="0" borderId="0" xfId="0" applyNumberFormat="1" applyFont="1" applyFill="1" applyBorder="1" applyAlignment="1">
      <alignment horizontal="center" vertical="top"/>
    </xf>
    <xf numFmtId="4" fontId="0" fillId="2" borderId="0" xfId="0" applyNumberFormat="1" applyFont="1" applyFill="1" applyBorder="1" applyAlignment="1">
      <alignment vertical="top"/>
    </xf>
    <xf numFmtId="1" fontId="0" fillId="2" borderId="0" xfId="0" applyNumberFormat="1" applyFont="1" applyFill="1" applyBorder="1" applyAlignment="1">
      <alignment horizontal="center" vertical="top"/>
    </xf>
    <xf numFmtId="0" fontId="24" fillId="0" borderId="0" xfId="0" applyNumberFormat="1" applyFont="1" applyFill="1" applyBorder="1" applyAlignment="1">
      <alignment vertical="top"/>
    </xf>
    <xf numFmtId="1" fontId="24" fillId="0" borderId="0" xfId="0" applyNumberFormat="1" applyFont="1" applyFill="1" applyBorder="1" applyAlignment="1">
      <alignment horizontal="center" vertical="top"/>
    </xf>
    <xf numFmtId="4" fontId="29" fillId="0" borderId="0" xfId="0" applyNumberFormat="1" applyFont="1" applyBorder="1" applyAlignment="1">
      <alignment horizontal="center" vertical="top"/>
    </xf>
    <xf numFmtId="0" fontId="25" fillId="0" borderId="0" xfId="3" applyFont="1" applyBorder="1" applyAlignment="1" applyProtection="1">
      <alignment horizontal="justify" vertical="top" wrapText="1"/>
    </xf>
    <xf numFmtId="0" fontId="61" fillId="0" borderId="0" xfId="3" applyFont="1" applyBorder="1" applyAlignment="1" applyProtection="1">
      <alignment horizontal="left" vertical="top" wrapText="1"/>
    </xf>
    <xf numFmtId="1" fontId="25" fillId="0" borderId="0" xfId="0" applyNumberFormat="1" applyFont="1" applyBorder="1" applyAlignment="1">
      <alignment horizontal="left" vertical="top"/>
    </xf>
    <xf numFmtId="3" fontId="21" fillId="0" borderId="0" xfId="0" applyNumberFormat="1" applyFont="1" applyFill="1" applyBorder="1" applyAlignment="1">
      <alignment vertical="top"/>
    </xf>
    <xf numFmtId="0" fontId="32" fillId="0" borderId="20" xfId="0" applyNumberFormat="1" applyFont="1" applyFill="1" applyBorder="1" applyAlignment="1">
      <alignment horizontal="left" vertical="top" wrapText="1"/>
    </xf>
    <xf numFmtId="0" fontId="32" fillId="0" borderId="20" xfId="0" applyFont="1" applyBorder="1" applyAlignment="1">
      <alignment vertical="top"/>
    </xf>
    <xf numFmtId="0" fontId="32" fillId="0" borderId="20" xfId="0" applyFont="1" applyFill="1" applyBorder="1" applyAlignment="1">
      <alignment horizontal="right" vertical="top"/>
    </xf>
    <xf numFmtId="4" fontId="32" fillId="0" borderId="20" xfId="0" applyNumberFormat="1" applyFont="1" applyBorder="1" applyAlignment="1">
      <alignment horizontal="center" vertical="top"/>
    </xf>
    <xf numFmtId="49" fontId="32" fillId="0" borderId="20" xfId="0" applyNumberFormat="1" applyFont="1" applyBorder="1" applyAlignment="1">
      <alignment vertical="top"/>
    </xf>
    <xf numFmtId="49" fontId="32" fillId="0" borderId="21" xfId="0" applyNumberFormat="1" applyFont="1" applyBorder="1" applyAlignment="1">
      <alignment vertical="top"/>
    </xf>
    <xf numFmtId="0" fontId="32" fillId="0" borderId="21" xfId="0" applyNumberFormat="1" applyFont="1" applyFill="1" applyBorder="1" applyAlignment="1">
      <alignment horizontal="left" vertical="top" wrapText="1"/>
    </xf>
    <xf numFmtId="0" fontId="32" fillId="0" borderId="21" xfId="0" applyFont="1" applyBorder="1" applyAlignment="1">
      <alignment vertical="top"/>
    </xf>
    <xf numFmtId="0" fontId="32" fillId="0" borderId="21" xfId="0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center" vertical="top"/>
    </xf>
    <xf numFmtId="49" fontId="32" fillId="0" borderId="19" xfId="0" applyNumberFormat="1" applyFont="1" applyBorder="1" applyAlignment="1">
      <alignment vertical="top"/>
    </xf>
    <xf numFmtId="0" fontId="32" fillId="0" borderId="19" xfId="0" applyNumberFormat="1" applyFont="1" applyFill="1" applyBorder="1" applyAlignment="1">
      <alignment horizontal="left" vertical="top" wrapText="1"/>
    </xf>
    <xf numFmtId="0" fontId="32" fillId="0" borderId="19" xfId="0" applyFont="1" applyBorder="1" applyAlignment="1">
      <alignment vertical="top"/>
    </xf>
    <xf numFmtId="0" fontId="32" fillId="0" borderId="19" xfId="0" applyFont="1" applyFill="1" applyBorder="1" applyAlignment="1">
      <alignment horizontal="right" vertical="top"/>
    </xf>
    <xf numFmtId="4" fontId="32" fillId="0" borderId="19" xfId="0" applyNumberFormat="1" applyFont="1" applyBorder="1" applyAlignment="1">
      <alignment horizontal="center" vertical="top"/>
    </xf>
    <xf numFmtId="49" fontId="32" fillId="0" borderId="0" xfId="0" applyNumberFormat="1" applyFont="1" applyBorder="1" applyAlignment="1">
      <alignment vertical="top"/>
    </xf>
    <xf numFmtId="4" fontId="32" fillId="0" borderId="21" xfId="0" applyNumberFormat="1" applyFont="1" applyBorder="1" applyAlignment="1">
      <alignment horizontal="center" vertical="top"/>
    </xf>
    <xf numFmtId="0" fontId="33" fillId="0" borderId="0" xfId="0" applyFont="1" applyFill="1" applyBorder="1" applyAlignment="1"/>
    <xf numFmtId="2" fontId="21" fillId="0" borderId="0" xfId="0" applyNumberFormat="1" applyFont="1" applyFill="1" applyBorder="1" applyAlignment="1"/>
    <xf numFmtId="0" fontId="25" fillId="0" borderId="0" xfId="0" applyFont="1" applyFill="1" applyBorder="1" applyAlignment="1"/>
    <xf numFmtId="3" fontId="25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5" fillId="0" borderId="0" xfId="0" applyNumberFormat="1" applyFont="1" applyBorder="1" applyAlignment="1" applyProtection="1">
      <alignment horizontal="right" vertical="top"/>
    </xf>
    <xf numFmtId="0" fontId="25" fillId="0" borderId="0" xfId="0" applyNumberFormat="1" applyFont="1" applyBorder="1" applyAlignment="1" applyProtection="1">
      <alignment horizontal="left" vertical="top"/>
    </xf>
    <xf numFmtId="0" fontId="66" fillId="0" borderId="0" xfId="0" applyFont="1" applyFill="1" applyBorder="1" applyAlignment="1">
      <alignment horizontal="center" vertical="top"/>
    </xf>
    <xf numFmtId="166" fontId="67" fillId="5" borderId="0" xfId="0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vertical="top"/>
    </xf>
    <xf numFmtId="0" fontId="34" fillId="0" borderId="4" xfId="0" applyFont="1" applyFill="1" applyBorder="1" applyAlignment="1">
      <alignment vertical="top" wrapText="1"/>
    </xf>
    <xf numFmtId="0" fontId="42" fillId="0" borderId="4" xfId="0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horizontal="left" vertical="top" wrapText="1"/>
    </xf>
    <xf numFmtId="49" fontId="42" fillId="0" borderId="4" xfId="0" applyNumberFormat="1" applyFont="1" applyFill="1" applyBorder="1" applyAlignment="1">
      <alignment vertical="top"/>
    </xf>
    <xf numFmtId="49" fontId="25" fillId="0" borderId="0" xfId="0" applyNumberFormat="1" applyFont="1" applyFill="1" applyBorder="1" applyAlignment="1">
      <alignment horizontal="left" vertical="top" wrapText="1"/>
    </xf>
    <xf numFmtId="4" fontId="0" fillId="2" borderId="18" xfId="0" applyNumberForma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0" fontId="64" fillId="0" borderId="0" xfId="0" applyFont="1" applyFill="1" applyBorder="1" applyAlignment="1" applyProtection="1">
      <alignment vertical="top" wrapText="1"/>
    </xf>
    <xf numFmtId="1" fontId="26" fillId="0" borderId="0" xfId="0" applyNumberFormat="1" applyFont="1" applyBorder="1" applyAlignment="1">
      <alignment horizontal="center" vertical="top"/>
    </xf>
    <xf numFmtId="1" fontId="68" fillId="0" borderId="0" xfId="0" applyNumberFormat="1" applyFont="1" applyFill="1" applyBorder="1" applyAlignment="1" applyProtection="1">
      <alignment horizontal="left" vertical="top"/>
    </xf>
    <xf numFmtId="0" fontId="37" fillId="0" borderId="0" xfId="0" applyNumberFormat="1" applyFont="1" applyFill="1" applyBorder="1" applyAlignment="1">
      <alignment horizontal="left" vertical="top" wrapText="1"/>
    </xf>
    <xf numFmtId="0" fontId="38" fillId="0" borderId="0" xfId="0" applyNumberFormat="1" applyFont="1" applyBorder="1" applyAlignment="1">
      <alignment horizontal="left" vertical="top" wrapText="1"/>
    </xf>
    <xf numFmtId="0" fontId="38" fillId="0" borderId="0" xfId="0" applyFont="1" applyFill="1" applyAlignment="1">
      <alignment horizontal="left" vertical="top" wrapText="1"/>
    </xf>
    <xf numFmtId="0" fontId="38" fillId="0" borderId="0" xfId="0" applyNumberFormat="1" applyFont="1" applyFill="1" applyBorder="1" applyAlignment="1">
      <alignment horizontal="left" vertical="top" wrapText="1"/>
    </xf>
    <xf numFmtId="0" fontId="65" fillId="0" borderId="0" xfId="0" applyFont="1"/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0" applyNumberFormat="1" applyFont="1" applyBorder="1" applyAlignment="1" applyProtection="1">
      <alignment horizontal="center" vertical="top"/>
    </xf>
    <xf numFmtId="3" fontId="26" fillId="0" borderId="0" xfId="0" applyNumberFormat="1" applyFont="1" applyFill="1" applyBorder="1" applyAlignment="1" applyProtection="1">
      <alignment horizontal="center" vertical="top"/>
    </xf>
    <xf numFmtId="3" fontId="29" fillId="0" borderId="4" xfId="0" applyNumberFormat="1" applyFont="1" applyFill="1" applyBorder="1" applyAlignment="1" applyProtection="1">
      <alignment horizontal="right" vertical="top"/>
    </xf>
    <xf numFmtId="3" fontId="22" fillId="0" borderId="0" xfId="0" applyNumberFormat="1" applyFont="1" applyFill="1" applyBorder="1" applyAlignment="1" applyProtection="1">
      <alignment horizontal="right" vertical="top"/>
    </xf>
    <xf numFmtId="3" fontId="42" fillId="0" borderId="4" xfId="0" applyNumberFormat="1" applyFont="1" applyFill="1" applyBorder="1" applyAlignment="1" applyProtection="1">
      <alignment horizontal="center" vertical="top"/>
    </xf>
    <xf numFmtId="3" fontId="22" fillId="0" borderId="0" xfId="0" applyNumberFormat="1" applyFont="1" applyFill="1" applyBorder="1" applyAlignment="1" applyProtection="1">
      <alignment horizontal="center" vertical="top"/>
    </xf>
    <xf numFmtId="1" fontId="26" fillId="0" borderId="0" xfId="0" applyNumberFormat="1" applyFont="1" applyFill="1" applyBorder="1" applyAlignment="1" applyProtection="1">
      <alignment horizontal="center" vertical="top"/>
    </xf>
    <xf numFmtId="0" fontId="0" fillId="0" borderId="0" xfId="0" applyFont="1" applyFill="1" applyProtection="1"/>
    <xf numFmtId="4" fontId="28" fillId="0" borderId="0" xfId="0" applyNumberFormat="1" applyFont="1" applyFill="1" applyBorder="1" applyAlignment="1" applyProtection="1">
      <alignment horizontal="center" vertical="top"/>
    </xf>
    <xf numFmtId="4" fontId="28" fillId="0" borderId="0" xfId="0" applyNumberFormat="1" applyFont="1" applyBorder="1" applyAlignment="1" applyProtection="1">
      <alignment horizontal="center" vertical="top"/>
    </xf>
    <xf numFmtId="3" fontId="29" fillId="0" borderId="0" xfId="0" applyNumberFormat="1" applyFont="1" applyFill="1" applyBorder="1" applyAlignment="1" applyProtection="1">
      <alignment horizontal="right" vertical="top"/>
    </xf>
    <xf numFmtId="166" fontId="26" fillId="0" borderId="0" xfId="0" applyNumberFormat="1" applyFont="1" applyFill="1" applyBorder="1" applyAlignment="1" applyProtection="1">
      <alignment horizontal="center" vertical="top"/>
    </xf>
    <xf numFmtId="3" fontId="42" fillId="0" borderId="4" xfId="0" applyNumberFormat="1" applyFont="1" applyBorder="1" applyAlignment="1" applyProtection="1">
      <alignment horizontal="center" vertical="top"/>
    </xf>
    <xf numFmtId="3" fontId="22" fillId="0" borderId="0" xfId="0" applyNumberFormat="1" applyFont="1" applyBorder="1" applyAlignment="1" applyProtection="1">
      <alignment horizontal="center" vertical="top"/>
    </xf>
    <xf numFmtId="3" fontId="26" fillId="0" borderId="0" xfId="0" applyNumberFormat="1" applyFont="1" applyBorder="1" applyAlignment="1" applyProtection="1">
      <alignment vertical="top"/>
    </xf>
    <xf numFmtId="3" fontId="23" fillId="0" borderId="4" xfId="0" applyNumberFormat="1" applyFont="1" applyBorder="1" applyAlignment="1" applyProtection="1">
      <alignment horizontal="center" vertical="top"/>
    </xf>
    <xf numFmtId="3" fontId="29" fillId="0" borderId="0" xfId="0" applyNumberFormat="1" applyFont="1" applyAlignment="1" applyProtection="1">
      <alignment horizontal="center" vertical="top"/>
    </xf>
    <xf numFmtId="3" fontId="29" fillId="3" borderId="0" xfId="0" applyNumberFormat="1" applyFont="1" applyFill="1" applyBorder="1" applyAlignment="1" applyProtection="1">
      <alignment horizontal="center" vertical="top"/>
    </xf>
    <xf numFmtId="3" fontId="29" fillId="0" borderId="0" xfId="0" applyNumberFormat="1" applyFont="1" applyFill="1" applyBorder="1" applyAlignment="1" applyProtection="1">
      <alignment horizontal="center" vertical="top"/>
    </xf>
    <xf numFmtId="3" fontId="36" fillId="0" borderId="0" xfId="0" applyNumberFormat="1" applyFont="1" applyFill="1" applyBorder="1" applyAlignment="1" applyProtection="1">
      <alignment horizontal="right" vertical="top"/>
    </xf>
    <xf numFmtId="3" fontId="29" fillId="0" borderId="0" xfId="0" applyNumberFormat="1" applyFont="1" applyBorder="1" applyAlignment="1" applyProtection="1">
      <alignment horizontal="center" vertical="top"/>
    </xf>
    <xf numFmtId="3" fontId="36" fillId="0" borderId="3" xfId="0" applyNumberFormat="1" applyFont="1" applyFill="1" applyBorder="1" applyAlignment="1" applyProtection="1">
      <alignment horizontal="right" vertical="top"/>
    </xf>
    <xf numFmtId="3" fontId="54" fillId="0" borderId="0" xfId="0" applyNumberFormat="1" applyFont="1" applyFill="1" applyAlignment="1" applyProtection="1">
      <alignment vertical="top"/>
    </xf>
    <xf numFmtId="0" fontId="33" fillId="0" borderId="4" xfId="0" applyNumberFormat="1" applyFont="1" applyBorder="1" applyAlignment="1" applyProtection="1">
      <alignment vertical="top"/>
      <protection locked="0"/>
    </xf>
    <xf numFmtId="4" fontId="28" fillId="0" borderId="0" xfId="0" applyNumberFormat="1" applyFont="1" applyBorder="1" applyAlignment="1" applyProtection="1">
      <alignment vertical="top"/>
      <protection locked="0"/>
    </xf>
    <xf numFmtId="4" fontId="28" fillId="0" borderId="0" xfId="0" applyNumberFormat="1" applyFont="1" applyBorder="1" applyAlignment="1" applyProtection="1">
      <alignment horizontal="center" vertical="top"/>
      <protection locked="0"/>
    </xf>
    <xf numFmtId="0" fontId="29" fillId="0" borderId="4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vertical="top"/>
      <protection locked="0"/>
    </xf>
    <xf numFmtId="1" fontId="26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49" fontId="33" fillId="0" borderId="4" xfId="0" applyNumberFormat="1" applyFont="1" applyBorder="1" applyAlignment="1" applyProtection="1">
      <alignment vertical="top"/>
      <protection locked="0"/>
    </xf>
    <xf numFmtId="0" fontId="23" fillId="0" borderId="4" xfId="0" applyNumberFormat="1" applyFont="1" applyBorder="1" applyAlignment="1" applyProtection="1">
      <alignment vertical="top"/>
      <protection locked="0"/>
    </xf>
    <xf numFmtId="0" fontId="21" fillId="0" borderId="0" xfId="0" applyNumberFormat="1" applyFont="1" applyAlignment="1" applyProtection="1">
      <alignment vertical="top"/>
      <protection locked="0"/>
    </xf>
    <xf numFmtId="0" fontId="28" fillId="0" borderId="0" xfId="0" applyNumberFormat="1" applyFont="1" applyBorder="1" applyAlignment="1" applyProtection="1">
      <alignment vertical="top"/>
      <protection locked="0"/>
    </xf>
    <xf numFmtId="0" fontId="29" fillId="3" borderId="0" xfId="0" applyNumberFormat="1" applyFont="1" applyFill="1" applyBorder="1" applyAlignment="1" applyProtection="1">
      <alignment horizontal="center" vertical="top"/>
      <protection locked="0"/>
    </xf>
    <xf numFmtId="0" fontId="29" fillId="0" borderId="0" xfId="0" applyNumberFormat="1" applyFont="1" applyFill="1" applyBorder="1" applyAlignment="1" applyProtection="1">
      <alignment horizontal="center" vertical="top"/>
      <protection locked="0"/>
    </xf>
    <xf numFmtId="0" fontId="36" fillId="0" borderId="0" xfId="0" applyFont="1" applyBorder="1" applyAlignment="1" applyProtection="1">
      <alignment vertical="top"/>
      <protection locked="0"/>
    </xf>
    <xf numFmtId="0" fontId="21" fillId="0" borderId="0" xfId="0" applyNumberFormat="1" applyFont="1" applyBorder="1" applyAlignment="1" applyProtection="1">
      <alignment vertical="top"/>
      <protection locked="0"/>
    </xf>
    <xf numFmtId="0" fontId="36" fillId="0" borderId="3" xfId="0" applyFont="1" applyBorder="1" applyAlignment="1" applyProtection="1">
      <alignment vertical="top"/>
      <protection locked="0"/>
    </xf>
    <xf numFmtId="4" fontId="53" fillId="0" borderId="0" xfId="0" applyNumberFormat="1" applyFont="1" applyFill="1" applyAlignment="1" applyProtection="1">
      <alignment vertical="top"/>
      <protection locked="0"/>
    </xf>
    <xf numFmtId="0" fontId="25" fillId="0" borderId="0" xfId="0" applyNumberFormat="1" applyFont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4" fillId="0" borderId="0" xfId="0" applyNumberFormat="1" applyFont="1" applyBorder="1" applyAlignment="1" applyProtection="1">
      <alignment vertical="top"/>
    </xf>
    <xf numFmtId="0" fontId="24" fillId="2" borderId="0" xfId="0" applyNumberFormat="1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25" fillId="0" borderId="0" xfId="0" applyFont="1" applyFill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left" vertical="top" wrapText="1"/>
    </xf>
    <xf numFmtId="0" fontId="35" fillId="0" borderId="6" xfId="0" applyFont="1" applyBorder="1" applyProtection="1"/>
    <xf numFmtId="0" fontId="23" fillId="0" borderId="0" xfId="0" applyFont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23" fillId="0" borderId="0" xfId="0" applyNumberFormat="1" applyFont="1" applyBorder="1" applyAlignment="1" applyProtection="1">
      <alignment vertical="top"/>
    </xf>
    <xf numFmtId="0" fontId="23" fillId="2" borderId="0" xfId="0" applyNumberFormat="1" applyFont="1" applyFill="1" applyBorder="1" applyAlignment="1" applyProtection="1">
      <alignment vertical="top"/>
    </xf>
    <xf numFmtId="0" fontId="27" fillId="0" borderId="0" xfId="0" applyFont="1" applyBorder="1" applyAlignment="1" applyProtection="1">
      <alignment vertical="top"/>
    </xf>
    <xf numFmtId="0" fontId="24" fillId="0" borderId="0" xfId="0" applyFont="1" applyAlignment="1" applyProtection="1">
      <alignment horizontal="left" vertical="top"/>
    </xf>
    <xf numFmtId="49" fontId="34" fillId="0" borderId="0" xfId="0" applyNumberFormat="1" applyFont="1" applyAlignment="1" applyProtection="1">
      <alignment horizontal="left" vertical="top" wrapText="1"/>
    </xf>
    <xf numFmtId="0" fontId="25" fillId="0" borderId="0" xfId="0" applyFont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left" vertical="top"/>
    </xf>
    <xf numFmtId="0" fontId="34" fillId="0" borderId="0" xfId="0" applyNumberFormat="1" applyFont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vertical="top"/>
    </xf>
    <xf numFmtId="49" fontId="22" fillId="3" borderId="0" xfId="0" applyNumberFormat="1" applyFont="1" applyFill="1" applyBorder="1" applyAlignment="1" applyProtection="1">
      <alignment horizontal="left" vertical="top"/>
    </xf>
    <xf numFmtId="49" fontId="34" fillId="3" borderId="0" xfId="0" applyNumberFormat="1" applyFont="1" applyFill="1" applyBorder="1" applyAlignment="1" applyProtection="1">
      <alignment horizontal="left" vertical="top" wrapText="1"/>
    </xf>
    <xf numFmtId="0" fontId="22" fillId="3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2" fillId="3" borderId="0" xfId="0" applyNumberFormat="1" applyFont="1" applyFill="1" applyBorder="1" applyAlignment="1" applyProtection="1">
      <alignment horizontal="center" vertical="top"/>
    </xf>
    <xf numFmtId="0" fontId="2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top"/>
    </xf>
    <xf numFmtId="0" fontId="36" fillId="0" borderId="0" xfId="0" applyFont="1" applyAlignment="1" applyProtection="1">
      <alignment horizontal="left" vertical="top"/>
    </xf>
    <xf numFmtId="0" fontId="34" fillId="0" borderId="0" xfId="0" applyFont="1" applyAlignment="1" applyProtection="1">
      <alignment horizontal="left" vertical="top"/>
    </xf>
    <xf numFmtId="0" fontId="33" fillId="0" borderId="0" xfId="0" applyFont="1" applyBorder="1" applyProtection="1"/>
    <xf numFmtId="0" fontId="33" fillId="0" borderId="0" xfId="0" applyFont="1" applyAlignment="1" applyProtection="1">
      <alignment horizontal="left"/>
    </xf>
    <xf numFmtId="0" fontId="33" fillId="0" borderId="0" xfId="0" applyFont="1" applyProtection="1"/>
    <xf numFmtId="0" fontId="33" fillId="0" borderId="0" xfId="0" applyFont="1" applyBorder="1" applyAlignment="1" applyProtection="1"/>
    <xf numFmtId="0" fontId="33" fillId="0" borderId="0" xfId="0" applyFont="1" applyBorder="1" applyAlignment="1" applyProtection="1">
      <alignment horizontal="left"/>
    </xf>
    <xf numFmtId="0" fontId="58" fillId="0" borderId="0" xfId="0" applyFont="1" applyAlignment="1" applyProtection="1">
      <alignment wrapText="1"/>
    </xf>
    <xf numFmtId="0" fontId="34" fillId="0" borderId="0" xfId="0" applyFont="1" applyAlignment="1" applyProtection="1">
      <alignment horizontal="left" vertical="top" wrapText="1"/>
    </xf>
    <xf numFmtId="0" fontId="59" fillId="0" borderId="0" xfId="0" applyFont="1" applyAlignment="1" applyProtection="1">
      <alignment horizontal="left"/>
    </xf>
    <xf numFmtId="0" fontId="33" fillId="0" borderId="0" xfId="0" applyFont="1" applyAlignment="1" applyProtection="1"/>
    <xf numFmtId="0" fontId="34" fillId="0" borderId="0" xfId="0" applyNumberFormat="1" applyFont="1" applyAlignment="1" applyProtection="1">
      <alignment horizontal="left" vertical="top" wrapText="1"/>
    </xf>
    <xf numFmtId="0" fontId="63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center"/>
    </xf>
    <xf numFmtId="0" fontId="23" fillId="0" borderId="7" xfId="0" applyFont="1" applyFill="1" applyBorder="1" applyAlignment="1" applyProtection="1">
      <alignment horizontal="left" vertical="top"/>
    </xf>
    <xf numFmtId="0" fontId="47" fillId="0" borderId="8" xfId="0" applyFont="1" applyFill="1" applyBorder="1" applyAlignment="1" applyProtection="1">
      <alignment vertical="top"/>
    </xf>
    <xf numFmtId="1" fontId="39" fillId="0" borderId="7" xfId="0" applyNumberFormat="1" applyFont="1" applyBorder="1" applyAlignment="1" applyProtection="1">
      <alignment horizontal="left"/>
    </xf>
    <xf numFmtId="0" fontId="45" fillId="0" borderId="8" xfId="0" applyNumberFormat="1" applyFont="1" applyBorder="1" applyProtection="1"/>
    <xf numFmtId="0" fontId="0" fillId="0" borderId="0" xfId="0" applyNumberFormat="1" applyProtection="1"/>
    <xf numFmtId="0" fontId="45" fillId="0" borderId="9" xfId="0" applyNumberFormat="1" applyFont="1" applyBorder="1" applyProtection="1"/>
    <xf numFmtId="0" fontId="0" fillId="0" borderId="0" xfId="0" applyNumberFormat="1" applyFill="1" applyProtection="1"/>
    <xf numFmtId="0" fontId="34" fillId="0" borderId="10" xfId="0" applyFont="1" applyBorder="1" applyAlignment="1" applyProtection="1">
      <alignment horizontal="left"/>
    </xf>
    <xf numFmtId="0" fontId="47" fillId="0" borderId="5" xfId="0" applyFont="1" applyBorder="1" applyAlignment="1" applyProtection="1">
      <alignment horizontal="center" wrapText="1"/>
    </xf>
    <xf numFmtId="49" fontId="23" fillId="0" borderId="9" xfId="0" applyNumberFormat="1" applyFont="1" applyBorder="1" applyAlignment="1" applyProtection="1">
      <alignment horizontal="left"/>
    </xf>
    <xf numFmtId="0" fontId="23" fillId="0" borderId="9" xfId="0" applyNumberFormat="1" applyFont="1" applyBorder="1" applyAlignment="1" applyProtection="1">
      <alignment horizontal="left" wrapText="1"/>
    </xf>
    <xf numFmtId="0" fontId="42" fillId="0" borderId="0" xfId="0" applyNumberFormat="1" applyFont="1" applyAlignment="1" applyProtection="1">
      <alignment horizontal="center"/>
    </xf>
    <xf numFmtId="0" fontId="23" fillId="0" borderId="9" xfId="0" applyNumberFormat="1" applyFont="1" applyBorder="1" applyAlignment="1" applyProtection="1">
      <alignment horizontal="left"/>
    </xf>
    <xf numFmtId="0" fontId="22" fillId="0" borderId="0" xfId="0" applyNumberFormat="1" applyFont="1" applyAlignment="1" applyProtection="1">
      <alignment horizontal="center"/>
    </xf>
    <xf numFmtId="0" fontId="43" fillId="0" borderId="0" xfId="0" applyNumberFormat="1" applyFont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/>
    </xf>
    <xf numFmtId="0" fontId="33" fillId="0" borderId="10" xfId="0" applyFont="1" applyBorder="1" applyAlignment="1" applyProtection="1">
      <alignment horizontal="left"/>
    </xf>
    <xf numFmtId="0" fontId="49" fillId="0" borderId="11" xfId="0" applyFont="1" applyBorder="1" applyProtection="1"/>
    <xf numFmtId="0" fontId="48" fillId="0" borderId="12" xfId="0" applyFont="1" applyBorder="1" applyAlignment="1" applyProtection="1">
      <alignment horizontal="left" vertical="top"/>
    </xf>
    <xf numFmtId="0" fontId="48" fillId="0" borderId="13" xfId="0" applyFont="1" applyBorder="1" applyAlignment="1" applyProtection="1">
      <alignment horizontal="left" vertical="top"/>
    </xf>
    <xf numFmtId="0" fontId="44" fillId="0" borderId="9" xfId="0" applyFont="1" applyBorder="1" applyAlignment="1" applyProtection="1">
      <alignment horizontal="left" vertical="top"/>
    </xf>
    <xf numFmtId="49" fontId="47" fillId="0" borderId="5" xfId="0" applyNumberFormat="1" applyFont="1" applyBorder="1" applyAlignment="1" applyProtection="1">
      <alignment horizontal="center"/>
    </xf>
    <xf numFmtId="49" fontId="47" fillId="0" borderId="11" xfId="0" applyNumberFormat="1" applyFont="1" applyBorder="1" applyAlignment="1" applyProtection="1">
      <alignment horizontal="center"/>
    </xf>
    <xf numFmtId="0" fontId="34" fillId="0" borderId="0" xfId="0" applyFont="1" applyProtection="1"/>
    <xf numFmtId="0" fontId="48" fillId="0" borderId="14" xfId="0" applyFont="1" applyBorder="1" applyAlignment="1" applyProtection="1">
      <alignment horizontal="left" vertical="top"/>
    </xf>
    <xf numFmtId="0" fontId="48" fillId="0" borderId="15" xfId="0" applyFont="1" applyBorder="1" applyAlignment="1" applyProtection="1">
      <alignment horizontal="left" vertical="top"/>
    </xf>
    <xf numFmtId="0" fontId="47" fillId="0" borderId="5" xfId="0" applyFont="1" applyBorder="1" applyAlignment="1" applyProtection="1">
      <alignment horizontal="left" wrapText="1"/>
    </xf>
    <xf numFmtId="0" fontId="50" fillId="0" borderId="5" xfId="0" applyFont="1" applyBorder="1" applyAlignment="1" applyProtection="1">
      <alignment horizontal="left" vertical="top"/>
    </xf>
    <xf numFmtId="0" fontId="33" fillId="0" borderId="10" xfId="0" applyFont="1" applyBorder="1" applyProtection="1"/>
    <xf numFmtId="0" fontId="33" fillId="0" borderId="11" xfId="0" applyFont="1" applyBorder="1" applyAlignment="1" applyProtection="1">
      <alignment horizontal="center"/>
    </xf>
    <xf numFmtId="1" fontId="0" fillId="0" borderId="9" xfId="0" applyNumberFormat="1" applyFont="1" applyBorder="1" applyProtection="1"/>
    <xf numFmtId="0" fontId="33" fillId="0" borderId="9" xfId="5" applyNumberFormat="1" applyFont="1" applyBorder="1" applyProtection="1"/>
    <xf numFmtId="10" fontId="47" fillId="0" borderId="5" xfId="8" applyNumberFormat="1" applyFont="1" applyFill="1" applyBorder="1" applyAlignment="1" applyProtection="1">
      <alignment horizontal="center"/>
    </xf>
    <xf numFmtId="1" fontId="52" fillId="0" borderId="16" xfId="0" applyNumberFormat="1" applyFont="1" applyBorder="1" applyProtection="1"/>
    <xf numFmtId="1" fontId="52" fillId="0" borderId="5" xfId="0" applyNumberFormat="1" applyFont="1" applyBorder="1" applyProtection="1"/>
    <xf numFmtId="0" fontId="51" fillId="0" borderId="5" xfId="5" applyNumberFormat="1" applyFont="1" applyBorder="1" applyProtection="1"/>
    <xf numFmtId="0" fontId="47" fillId="0" borderId="11" xfId="0" applyFont="1" applyBorder="1" applyAlignment="1" applyProtection="1">
      <alignment horizontal="center"/>
    </xf>
    <xf numFmtId="1" fontId="52" fillId="0" borderId="12" xfId="0" applyNumberFormat="1" applyFont="1" applyBorder="1" applyProtection="1"/>
    <xf numFmtId="0" fontId="52" fillId="0" borderId="12" xfId="0" applyNumberFormat="1" applyFont="1" applyBorder="1" applyProtection="1"/>
    <xf numFmtId="0" fontId="0" fillId="0" borderId="9" xfId="0" applyNumberFormat="1" applyFont="1" applyBorder="1" applyProtection="1"/>
    <xf numFmtId="9" fontId="47" fillId="0" borderId="5" xfId="8" applyNumberFormat="1" applyFont="1" applyFill="1" applyBorder="1" applyAlignment="1" applyProtection="1">
      <alignment horizontal="center"/>
    </xf>
    <xf numFmtId="0" fontId="47" fillId="0" borderId="5" xfId="0" applyFont="1" applyBorder="1" applyAlignment="1" applyProtection="1">
      <alignment horizontal="center"/>
    </xf>
    <xf numFmtId="0" fontId="49" fillId="0" borderId="11" xfId="0" applyFont="1" applyBorder="1" applyAlignment="1" applyProtection="1">
      <alignment horizontal="center"/>
    </xf>
    <xf numFmtId="0" fontId="35" fillId="0" borderId="17" xfId="0" applyFont="1" applyBorder="1" applyAlignment="1" applyProtection="1">
      <alignment horizontal="left"/>
    </xf>
    <xf numFmtId="0" fontId="33" fillId="0" borderId="13" xfId="0" applyFont="1" applyBorder="1" applyAlignment="1" applyProtection="1">
      <alignment horizontal="center"/>
    </xf>
    <xf numFmtId="1" fontId="0" fillId="0" borderId="0" xfId="0" applyNumberFormat="1" applyProtection="1"/>
    <xf numFmtId="0" fontId="39" fillId="0" borderId="0" xfId="0" applyFont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vertical="top"/>
    </xf>
    <xf numFmtId="0" fontId="0" fillId="0" borderId="0" xfId="0" applyProtection="1"/>
    <xf numFmtId="0" fontId="39" fillId="2" borderId="0" xfId="0" applyNumberFormat="1" applyFont="1" applyFill="1" applyBorder="1" applyAlignment="1" applyProtection="1">
      <alignment vertical="top"/>
    </xf>
    <xf numFmtId="1" fontId="39" fillId="2" borderId="0" xfId="0" applyNumberFormat="1" applyFont="1" applyFill="1" applyBorder="1" applyAlignment="1" applyProtection="1">
      <alignment horizontal="center" vertical="top"/>
    </xf>
    <xf numFmtId="0" fontId="39" fillId="0" borderId="0" xfId="0" applyNumberFormat="1" applyFont="1" applyBorder="1" applyAlignment="1" applyProtection="1">
      <alignment vertical="top"/>
    </xf>
    <xf numFmtId="0" fontId="37" fillId="0" borderId="0" xfId="0" applyFont="1" applyBorder="1" applyAlignment="1" applyProtection="1">
      <alignment vertical="top"/>
    </xf>
    <xf numFmtId="0" fontId="39" fillId="0" borderId="0" xfId="0" applyFont="1" applyAlignment="1" applyProtection="1">
      <alignment vertical="top"/>
    </xf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right" vertical="top"/>
    </xf>
    <xf numFmtId="1" fontId="23" fillId="2" borderId="0" xfId="0" applyNumberFormat="1" applyFont="1" applyFill="1" applyBorder="1" applyAlignment="1" applyProtection="1">
      <alignment horizontal="center" vertical="top"/>
    </xf>
    <xf numFmtId="0" fontId="23" fillId="0" borderId="0" xfId="0" applyFont="1" applyAlignment="1" applyProtection="1">
      <alignment vertical="top"/>
    </xf>
    <xf numFmtId="0" fontId="23" fillId="0" borderId="4" xfId="0" applyFont="1" applyBorder="1" applyAlignment="1" applyProtection="1">
      <alignment horizontal="left" vertical="top"/>
    </xf>
    <xf numFmtId="0" fontId="23" fillId="0" borderId="19" xfId="0" applyFont="1" applyBorder="1" applyAlignment="1" applyProtection="1">
      <alignment horizontal="left" vertical="top"/>
    </xf>
    <xf numFmtId="0" fontId="34" fillId="0" borderId="0" xfId="0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left" vertical="top"/>
    </xf>
    <xf numFmtId="0" fontId="0" fillId="0" borderId="0" xfId="0" applyFont="1" applyProtection="1"/>
    <xf numFmtId="0" fontId="27" fillId="0" borderId="0" xfId="0" applyFont="1" applyFill="1" applyBorder="1" applyAlignment="1" applyProtection="1">
      <alignment vertical="top"/>
    </xf>
    <xf numFmtId="49" fontId="25" fillId="0" borderId="0" xfId="0" applyNumberFormat="1" applyFont="1" applyBorder="1" applyAlignment="1" applyProtection="1">
      <alignment vertical="top" wrapText="1"/>
    </xf>
    <xf numFmtId="0" fontId="57" fillId="0" borderId="0" xfId="0" applyFont="1" applyBorder="1" applyAlignment="1" applyProtection="1">
      <alignment vertical="top"/>
    </xf>
    <xf numFmtId="0" fontId="57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vertical="top"/>
    </xf>
    <xf numFmtId="0" fontId="38" fillId="0" borderId="0" xfId="0" applyFont="1" applyBorder="1" applyAlignment="1" applyProtection="1">
      <alignment vertical="top"/>
    </xf>
    <xf numFmtId="0" fontId="38" fillId="0" borderId="0" xfId="0" applyFont="1" applyFill="1" applyBorder="1" applyAlignment="1" applyProtection="1">
      <alignment vertical="top"/>
    </xf>
    <xf numFmtId="49" fontId="38" fillId="0" borderId="0" xfId="0" applyNumberFormat="1" applyFont="1" applyBorder="1" applyAlignment="1" applyProtection="1">
      <alignment horizontal="left" vertical="top"/>
    </xf>
    <xf numFmtId="0" fontId="33" fillId="0" borderId="0" xfId="0" applyFont="1" applyBorder="1" applyAlignment="1" applyProtection="1">
      <alignment vertical="top"/>
    </xf>
    <xf numFmtId="49" fontId="33" fillId="0" borderId="0" xfId="0" applyNumberFormat="1" applyFont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13" fillId="0" borderId="1" xfId="0" applyFont="1" applyBorder="1" applyAlignment="1" applyProtection="1">
      <alignment horizontal="center" vertical="top" wrapText="1"/>
    </xf>
  </cellXfs>
  <cellStyles count="10">
    <cellStyle name="Navadno" xfId="0" builtinId="0"/>
    <cellStyle name="Navadno 17" xfId="1" xr:uid="{00000000-0005-0000-0000-000001000000}"/>
    <cellStyle name="Navadno 18" xfId="2" xr:uid="{00000000-0005-0000-0000-000002000000}"/>
    <cellStyle name="Navadno 2" xfId="3" xr:uid="{00000000-0005-0000-0000-000003000000}"/>
    <cellStyle name="Navadno 24" xfId="4" xr:uid="{00000000-0005-0000-0000-000004000000}"/>
    <cellStyle name="Navadno_B1_krovska" xfId="5" xr:uid="{00000000-0005-0000-0000-000005000000}"/>
    <cellStyle name="Normal_N36023 (2)" xfId="6" xr:uid="{00000000-0005-0000-0000-000006000000}"/>
    <cellStyle name="Normal_PL_SD" xfId="7" xr:uid="{00000000-0005-0000-0000-000007000000}"/>
    <cellStyle name="Odstotek" xfId="8" builtinId="5"/>
    <cellStyle name="Valuta" xfId="9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projekt.si/DELOVNI/VODOVODI-Ljubljanica/sklop%201-1/PGD/popis/11890-1/vzorci/Popis_vzorec_vodohr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LOVNI\BS%20Ro&#382;na_MOL\PZI\popis\12477_3_2_ZU_A_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Nizke_gradnje_2\15082_Center%20Lijak_PZI\PZI\TXT\POMO&#268;\12081_ZU_1-KV(reducirane%20koli&#269;in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Nizke_gradnje_2\15082_Center%20Lijak_PZI\PZI\TXT\POMO&#268;\zamenjava%20kanala%20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rojniki/PLIN/JPE%20LJUBLJANA/plin_JPE_RV%2033_8089/00_04_05_09_PZI_8089/05_01_Strojne_instalacije_in_strojna_oprema/PZI_RV33_POP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LOVNI\VODOVODI-Ljubljanica\sklop%201-1\PGD\popis\11890-1\11890-1_3-2%20PC_Ma&#269;kovec_popis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PC Mačkovec"/>
      <sheetName val="REKAPITULACIJA PROJEKTA"/>
      <sheetName val="HPR_SD_stara verzija"/>
    </sheetNames>
    <sheetDataSet>
      <sheetData sheetId="0" refreshError="1">
        <row r="36">
          <cell r="B3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Zunanja ureditev"/>
      <sheetName val="Vodovod"/>
      <sheetName val="Kanalizacija-fekalna"/>
      <sheetName val="Kanalizacija-meteorna"/>
      <sheetName val="REKAPITULACIJA"/>
      <sheetName val="HPR_SD_stara verzija"/>
    </sheetNames>
    <sheetDataSet>
      <sheetData sheetId="0">
        <row r="36">
          <cell r="B3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Zunanja ureditev"/>
      <sheetName val="Vodovod"/>
      <sheetName val="Osnovna odvodnja"/>
      <sheetName val="Kanalizacija"/>
      <sheetName val="REKAPITULACIJA"/>
      <sheetName val="HPR_SD_stara verzija"/>
    </sheetNames>
    <sheetDataSet>
      <sheetData sheetId="0" refreshError="1">
        <row r="36">
          <cell r="B3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Zamenjava kanal S"/>
      <sheetName val="REKAPITULACIJA"/>
      <sheetName val="HPR_SD_stara verzija"/>
    </sheetNames>
    <sheetDataSet>
      <sheetData sheetId="0">
        <row r="36">
          <cell r="B36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ARMATURA"/>
      <sheetName val="MATERIAL"/>
      <sheetName val="REKAPITULACIJA"/>
    </sheetNames>
    <sheetDataSet>
      <sheetData sheetId="0" refreshError="1">
        <row r="12">
          <cell r="B12">
            <v>240</v>
          </cell>
        </row>
        <row r="14">
          <cell r="B14">
            <v>1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PC Mačkovec"/>
      <sheetName val="REKAPITULACIJA PROJEKTA"/>
      <sheetName val="HPR_SD_stara verzija"/>
    </sheetNames>
    <sheetDataSet>
      <sheetData sheetId="0" refreshError="1">
        <row r="36">
          <cell r="B3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2"/>
  <dimension ref="A1:U48"/>
  <sheetViews>
    <sheetView view="pageBreakPreview" topLeftCell="A13" zoomScale="80" zoomScaleNormal="100" zoomScaleSheetLayoutView="80" workbookViewId="0">
      <selection activeCell="B26" sqref="B26"/>
    </sheetView>
  </sheetViews>
  <sheetFormatPr defaultColWidth="20.6640625" defaultRowHeight="13.2" x14ac:dyDescent="0.25"/>
  <cols>
    <col min="1" max="1" width="41.109375" style="435" customWidth="1"/>
    <col min="2" max="2" width="48" style="444" customWidth="1"/>
    <col min="3" max="3" width="10.6640625" style="435" customWidth="1"/>
    <col min="4" max="4" width="9.109375" style="434" customWidth="1"/>
    <col min="5" max="5" width="59" style="435" customWidth="1"/>
    <col min="6" max="6" width="2.6640625" style="441" customWidth="1"/>
    <col min="7" max="7" width="9.109375" style="434" customWidth="1"/>
    <col min="8" max="8" width="36.6640625" style="435" customWidth="1"/>
    <col min="9" max="9" width="2.6640625" style="441" customWidth="1"/>
    <col min="10" max="10" width="9.109375" style="434" customWidth="1"/>
    <col min="11" max="11" width="36.6640625" style="435" customWidth="1"/>
    <col min="12" max="12" width="40.109375" style="434" bestFit="1" customWidth="1"/>
    <col min="13" max="13" width="18.33203125" style="435" customWidth="1"/>
    <col min="14" max="14" width="20.5546875" style="435" customWidth="1"/>
    <col min="15" max="16384" width="20.6640625" style="435"/>
  </cols>
  <sheetData>
    <row r="1" spans="1:21" s="404" customFormat="1" ht="14.25" customHeight="1" x14ac:dyDescent="0.25">
      <c r="A1" s="403"/>
      <c r="B1" s="403"/>
      <c r="C1" s="403"/>
      <c r="D1" s="403"/>
      <c r="F1" s="405"/>
      <c r="I1" s="405"/>
      <c r="L1" s="406"/>
      <c r="M1" s="407"/>
      <c r="N1" s="408"/>
      <c r="Q1" s="409"/>
      <c r="R1" s="410"/>
    </row>
    <row r="2" spans="1:21" s="413" customFormat="1" ht="23.4" thickBot="1" x14ac:dyDescent="0.45">
      <c r="A2" s="411" t="str">
        <f>IF(OSNOVA!$B$43=1,CONCATENATE("POPIS DEL S PREDRAČUNOM"),CONCATENATE("POPIS DEL"))</f>
        <v>POPIS DEL S PREDRAČUNOM</v>
      </c>
      <c r="B2" s="411"/>
      <c r="C2" s="412"/>
      <c r="F2" s="414"/>
      <c r="I2" s="414"/>
      <c r="L2" s="415"/>
      <c r="M2" s="416"/>
    </row>
    <row r="3" spans="1:21" s="404" customFormat="1" ht="14.25" customHeight="1" x14ac:dyDescent="0.25">
      <c r="A3" s="417"/>
      <c r="B3" s="418"/>
      <c r="C3" s="407"/>
      <c r="F3" s="405"/>
      <c r="I3" s="405"/>
      <c r="L3" s="406"/>
      <c r="M3" s="419"/>
      <c r="N3" s="408"/>
      <c r="O3" s="420"/>
      <c r="Q3" s="420"/>
    </row>
    <row r="4" spans="1:21" s="404" customFormat="1" ht="12.75" customHeight="1" x14ac:dyDescent="0.25">
      <c r="A4" s="341" t="str">
        <f>+E32</f>
        <v>Osnovni podatki o projektni dokumentaciji:</v>
      </c>
      <c r="B4" s="421"/>
      <c r="C4" s="403"/>
      <c r="F4" s="403"/>
      <c r="I4" s="403"/>
      <c r="L4" s="406"/>
      <c r="M4" s="419"/>
      <c r="N4" s="422"/>
    </row>
    <row r="5" spans="1:21" s="426" customFormat="1" ht="15.6" x14ac:dyDescent="0.25">
      <c r="A5" s="423"/>
      <c r="B5" s="424"/>
      <c r="C5" s="425"/>
      <c r="F5" s="427"/>
      <c r="I5" s="427"/>
      <c r="L5" s="428"/>
      <c r="M5" s="429"/>
      <c r="R5" s="404"/>
      <c r="T5" s="430"/>
      <c r="U5" s="430"/>
    </row>
    <row r="6" spans="1:21" ht="15.6" x14ac:dyDescent="0.25">
      <c r="A6" s="431"/>
      <c r="B6" s="432"/>
      <c r="C6" s="433"/>
      <c r="F6" s="436"/>
      <c r="I6" s="436"/>
      <c r="L6" s="437"/>
    </row>
    <row r="7" spans="1:21" ht="13.8" x14ac:dyDescent="0.25">
      <c r="A7" s="431" t="s">
        <v>130</v>
      </c>
      <c r="B7" s="438" t="s">
        <v>208</v>
      </c>
      <c r="C7" s="433"/>
      <c r="F7" s="436"/>
      <c r="I7" s="436"/>
      <c r="L7" s="437"/>
    </row>
    <row r="8" spans="1:21" ht="15.6" x14ac:dyDescent="0.25">
      <c r="A8" s="431"/>
      <c r="B8" s="439"/>
      <c r="C8" s="433"/>
      <c r="F8" s="436"/>
      <c r="I8" s="436"/>
      <c r="L8" s="437"/>
    </row>
    <row r="9" spans="1:21" ht="15.6" x14ac:dyDescent="0.25">
      <c r="A9" s="431"/>
      <c r="B9" s="439"/>
      <c r="C9" s="433"/>
      <c r="F9" s="436"/>
      <c r="I9" s="436"/>
      <c r="L9" s="437"/>
    </row>
    <row r="10" spans="1:21" ht="15.6" x14ac:dyDescent="0.25">
      <c r="A10" s="431" t="s">
        <v>128</v>
      </c>
      <c r="B10" s="439" t="s">
        <v>205</v>
      </c>
      <c r="C10" s="433"/>
      <c r="F10" s="436"/>
      <c r="I10" s="436"/>
      <c r="L10" s="437"/>
    </row>
    <row r="11" spans="1:21" ht="15.6" x14ac:dyDescent="0.25">
      <c r="A11" s="431"/>
      <c r="B11" s="439" t="s">
        <v>206</v>
      </c>
      <c r="C11" s="433"/>
      <c r="F11" s="436"/>
      <c r="I11" s="436"/>
      <c r="L11" s="437"/>
    </row>
    <row r="12" spans="1:21" ht="15.6" x14ac:dyDescent="0.25">
      <c r="A12" s="431"/>
      <c r="B12" s="439" t="s">
        <v>207</v>
      </c>
      <c r="C12" s="433"/>
      <c r="F12" s="436"/>
      <c r="I12" s="436"/>
      <c r="L12" s="437"/>
    </row>
    <row r="13" spans="1:21" ht="15.6" x14ac:dyDescent="0.3">
      <c r="A13" s="431"/>
      <c r="B13" s="440"/>
      <c r="C13" s="433"/>
      <c r="F13" s="436"/>
      <c r="I13" s="436"/>
      <c r="L13" s="437"/>
    </row>
    <row r="14" spans="1:21" ht="15.6" x14ac:dyDescent="0.25">
      <c r="A14" s="431" t="s">
        <v>129</v>
      </c>
      <c r="B14" s="439" t="s">
        <v>162</v>
      </c>
      <c r="C14" s="433"/>
      <c r="F14" s="436"/>
      <c r="I14" s="436"/>
      <c r="L14" s="437"/>
    </row>
    <row r="15" spans="1:21" ht="24" customHeight="1" x14ac:dyDescent="0.25">
      <c r="A15" s="431"/>
      <c r="B15" s="439"/>
      <c r="C15" s="433"/>
      <c r="F15" s="436"/>
      <c r="I15" s="436"/>
      <c r="L15" s="437"/>
    </row>
    <row r="16" spans="1:21" ht="15.6" x14ac:dyDescent="0.25">
      <c r="A16" s="431"/>
      <c r="B16" s="439"/>
    </row>
    <row r="17" spans="1:14" ht="15.6" x14ac:dyDescent="0.25">
      <c r="A17" s="431" t="s">
        <v>141</v>
      </c>
      <c r="B17" s="439" t="str">
        <f>+OBJEKT</f>
        <v>UREDITEV VSTOPNE TOČKE LIJAK</v>
      </c>
    </row>
    <row r="18" spans="1:14" ht="15.6" x14ac:dyDescent="0.25">
      <c r="A18" s="431"/>
      <c r="B18" s="418"/>
    </row>
    <row r="19" spans="1:14" ht="15.6" x14ac:dyDescent="0.25">
      <c r="A19" s="431"/>
      <c r="B19" s="418"/>
    </row>
    <row r="20" spans="1:14" ht="15.6" x14ac:dyDescent="0.25">
      <c r="A20" s="431" t="s">
        <v>5</v>
      </c>
      <c r="B20" s="442">
        <v>15082</v>
      </c>
    </row>
    <row r="21" spans="1:14" ht="15.6" x14ac:dyDescent="0.25">
      <c r="A21" s="431"/>
      <c r="B21" s="442"/>
    </row>
    <row r="22" spans="1:14" ht="15.6" x14ac:dyDescent="0.25">
      <c r="A22" s="431"/>
      <c r="B22" s="439"/>
    </row>
    <row r="23" spans="1:14" ht="15.6" x14ac:dyDescent="0.25">
      <c r="A23" s="431" t="s">
        <v>131</v>
      </c>
      <c r="B23" s="442" t="s">
        <v>203</v>
      </c>
    </row>
    <row r="24" spans="1:14" ht="15.6" x14ac:dyDescent="0.25">
      <c r="A24" s="431"/>
      <c r="B24" s="439"/>
    </row>
    <row r="25" spans="1:14" ht="15.6" x14ac:dyDescent="0.25">
      <c r="A25" s="431"/>
      <c r="B25" s="439"/>
    </row>
    <row r="26" spans="1:14" ht="15.6" x14ac:dyDescent="0.25">
      <c r="A26" s="431" t="s">
        <v>132</v>
      </c>
      <c r="B26" s="418" t="s">
        <v>204</v>
      </c>
    </row>
    <row r="27" spans="1:14" ht="118.5" customHeight="1" x14ac:dyDescent="0.3">
      <c r="A27" s="431"/>
      <c r="B27" s="439"/>
      <c r="D27" s="443" t="s">
        <v>20</v>
      </c>
      <c r="G27" s="443" t="s">
        <v>19</v>
      </c>
    </row>
    <row r="29" spans="1:14" ht="13.8" thickBot="1" x14ac:dyDescent="0.3"/>
    <row r="30" spans="1:14" ht="18" thickBot="1" x14ac:dyDescent="0.35">
      <c r="A30" s="445"/>
      <c r="B30" s="446"/>
      <c r="D30" s="447" t="s">
        <v>0</v>
      </c>
      <c r="E30" s="448"/>
      <c r="F30" s="449"/>
      <c r="G30" s="447" t="s">
        <v>0</v>
      </c>
      <c r="H30" s="450"/>
      <c r="I30" s="449"/>
      <c r="J30" s="447" t="s">
        <v>0</v>
      </c>
      <c r="K30" s="450"/>
      <c r="L30" s="449"/>
      <c r="M30" s="449"/>
      <c r="N30" s="451"/>
    </row>
    <row r="31" spans="1:14" ht="18" thickBot="1" x14ac:dyDescent="0.35">
      <c r="A31" s="452" t="s">
        <v>147</v>
      </c>
      <c r="B31" s="453" t="s">
        <v>171</v>
      </c>
      <c r="D31" s="454" t="str">
        <f>+OZN</f>
        <v>3</v>
      </c>
      <c r="E31" s="455" t="str">
        <f>DEL</f>
        <v>Načrt zunanje ureditve</v>
      </c>
      <c r="F31" s="456"/>
      <c r="G31" s="454" t="s">
        <v>64</v>
      </c>
      <c r="H31" s="457" t="s">
        <v>64</v>
      </c>
      <c r="I31" s="458"/>
      <c r="J31" s="454" t="s">
        <v>64</v>
      </c>
      <c r="K31" s="457" t="s">
        <v>64</v>
      </c>
      <c r="L31" s="459"/>
      <c r="M31" s="456"/>
      <c r="N31" s="460"/>
    </row>
    <row r="32" spans="1:14" ht="18" thickBot="1" x14ac:dyDescent="0.35">
      <c r="A32" s="461"/>
      <c r="B32" s="462"/>
      <c r="D32" s="463"/>
      <c r="E32" s="464" t="s">
        <v>133</v>
      </c>
      <c r="F32" s="449"/>
      <c r="G32" s="465"/>
      <c r="H32" s="465"/>
      <c r="I32" s="449"/>
      <c r="J32" s="465"/>
      <c r="K32" s="465"/>
      <c r="L32" s="449"/>
      <c r="M32" s="449"/>
      <c r="N32" s="451"/>
    </row>
    <row r="33" spans="1:14" ht="18" thickBot="1" x14ac:dyDescent="0.35">
      <c r="A33" s="452" t="s">
        <v>150</v>
      </c>
      <c r="B33" s="466" t="s">
        <v>201</v>
      </c>
      <c r="D33" s="463"/>
      <c r="E33" s="464" t="s">
        <v>151</v>
      </c>
      <c r="F33" s="449"/>
      <c r="G33" s="465"/>
      <c r="H33" s="465"/>
      <c r="I33" s="449"/>
      <c r="J33" s="465"/>
      <c r="K33" s="465"/>
      <c r="L33" s="449"/>
      <c r="M33" s="449"/>
      <c r="N33" s="451"/>
    </row>
    <row r="34" spans="1:14" ht="18" thickBot="1" x14ac:dyDescent="0.35">
      <c r="A34" s="452"/>
      <c r="B34" s="467"/>
      <c r="C34" s="468"/>
      <c r="D34" s="469"/>
      <c r="E34" s="470" t="s">
        <v>148</v>
      </c>
      <c r="G34" s="465"/>
      <c r="H34" s="465"/>
      <c r="J34" s="465"/>
      <c r="K34" s="465"/>
      <c r="L34" s="449"/>
      <c r="M34" s="449"/>
      <c r="N34" s="451"/>
    </row>
    <row r="35" spans="1:14" ht="18" thickBot="1" x14ac:dyDescent="0.35">
      <c r="A35" s="452" t="s">
        <v>4</v>
      </c>
      <c r="B35" s="471" t="s">
        <v>202</v>
      </c>
      <c r="D35" s="472" t="s">
        <v>64</v>
      </c>
      <c r="E35" s="472" t="s">
        <v>22</v>
      </c>
      <c r="G35" s="465"/>
      <c r="H35" s="465"/>
      <c r="J35" s="465"/>
      <c r="K35" s="465"/>
      <c r="L35" s="449"/>
      <c r="M35" s="449"/>
      <c r="N35" s="451"/>
    </row>
    <row r="36" spans="1:14" ht="18" thickBot="1" x14ac:dyDescent="0.35">
      <c r="A36" s="473"/>
      <c r="B36" s="474"/>
      <c r="C36" s="468"/>
      <c r="D36" s="472"/>
      <c r="E36" s="472"/>
      <c r="F36" s="449"/>
      <c r="G36" s="475"/>
      <c r="H36" s="476"/>
      <c r="I36" s="449"/>
      <c r="J36" s="475"/>
      <c r="K36" s="476"/>
      <c r="L36" s="449"/>
      <c r="M36" s="449"/>
      <c r="N36" s="451"/>
    </row>
    <row r="37" spans="1:14" ht="18" thickBot="1" x14ac:dyDescent="0.35">
      <c r="A37" s="452" t="s">
        <v>152</v>
      </c>
      <c r="B37" s="477">
        <v>1</v>
      </c>
      <c r="D37" s="472"/>
      <c r="E37" s="472"/>
      <c r="F37" s="449"/>
      <c r="G37" s="475"/>
      <c r="H37" s="476"/>
      <c r="I37" s="449"/>
      <c r="J37" s="475"/>
      <c r="K37" s="476"/>
      <c r="L37" s="449"/>
      <c r="M37" s="449"/>
      <c r="N37" s="451"/>
    </row>
    <row r="38" spans="1:14" ht="18" thickBot="1" x14ac:dyDescent="0.3">
      <c r="A38" s="473"/>
      <c r="B38" s="474"/>
      <c r="D38" s="478"/>
      <c r="E38" s="472"/>
      <c r="F38" s="449"/>
      <c r="G38" s="475"/>
      <c r="H38" s="476"/>
      <c r="I38" s="449"/>
      <c r="J38" s="475"/>
      <c r="K38" s="476"/>
      <c r="L38" s="449"/>
      <c r="M38" s="449"/>
      <c r="N38" s="451"/>
    </row>
    <row r="39" spans="1:14" ht="18" thickBot="1" x14ac:dyDescent="0.35">
      <c r="A39" s="452" t="s">
        <v>153</v>
      </c>
      <c r="B39" s="477">
        <v>1</v>
      </c>
      <c r="D39" s="479"/>
      <c r="E39" s="480"/>
      <c r="F39" s="449"/>
      <c r="G39" s="475"/>
      <c r="H39" s="476"/>
      <c r="I39" s="449"/>
      <c r="J39" s="475"/>
      <c r="K39" s="476"/>
      <c r="L39" s="449"/>
      <c r="M39" s="449"/>
      <c r="N39" s="451"/>
    </row>
    <row r="40" spans="1:14" ht="18" thickBot="1" x14ac:dyDescent="0.35">
      <c r="A40" s="452"/>
      <c r="B40" s="481"/>
      <c r="D40" s="482"/>
      <c r="E40" s="483"/>
      <c r="F40" s="449"/>
      <c r="G40" s="475"/>
      <c r="H40" s="484"/>
      <c r="I40" s="449"/>
      <c r="J40" s="475"/>
      <c r="K40" s="484"/>
      <c r="L40" s="449"/>
      <c r="M40" s="449"/>
      <c r="N40" s="451"/>
    </row>
    <row r="41" spans="1:14" ht="18" thickBot="1" x14ac:dyDescent="0.35">
      <c r="A41" s="452" t="s">
        <v>136</v>
      </c>
      <c r="B41" s="485">
        <v>0.22</v>
      </c>
      <c r="D41" s="482"/>
      <c r="E41" s="483"/>
      <c r="F41" s="449"/>
      <c r="G41" s="475"/>
      <c r="H41" s="484"/>
      <c r="I41" s="449"/>
      <c r="J41" s="475"/>
      <c r="K41" s="484"/>
      <c r="L41" s="449"/>
      <c r="M41" s="449"/>
      <c r="N41" s="451"/>
    </row>
    <row r="42" spans="1:14" ht="13.8" thickBot="1" x14ac:dyDescent="0.3">
      <c r="A42" s="473"/>
      <c r="B42" s="474"/>
      <c r="D42" s="482"/>
      <c r="E42" s="483"/>
      <c r="F42" s="449"/>
      <c r="G42" s="475"/>
      <c r="H42" s="484"/>
      <c r="I42" s="449"/>
      <c r="J42" s="475"/>
      <c r="K42" s="484"/>
      <c r="L42" s="449"/>
      <c r="M42" s="449"/>
      <c r="N42" s="451"/>
    </row>
    <row r="43" spans="1:14" ht="18" thickBot="1" x14ac:dyDescent="0.35">
      <c r="A43" s="452" t="s">
        <v>126</v>
      </c>
      <c r="B43" s="486">
        <v>1</v>
      </c>
      <c r="D43" s="482"/>
      <c r="E43" s="483"/>
      <c r="F43" s="449"/>
      <c r="G43" s="475"/>
      <c r="H43" s="484"/>
      <c r="I43" s="449"/>
      <c r="J43" s="475"/>
      <c r="K43" s="484"/>
      <c r="L43" s="449"/>
      <c r="M43" s="449"/>
      <c r="N43" s="451"/>
    </row>
    <row r="44" spans="1:14" ht="18" thickBot="1" x14ac:dyDescent="0.35">
      <c r="A44" s="461"/>
      <c r="B44" s="487"/>
      <c r="D44" s="482"/>
      <c r="E44" s="483"/>
      <c r="F44" s="449"/>
      <c r="G44" s="475"/>
      <c r="H44" s="484"/>
      <c r="I44" s="449"/>
      <c r="J44" s="475"/>
      <c r="K44" s="484"/>
      <c r="L44" s="449"/>
      <c r="M44" s="449"/>
      <c r="N44" s="451"/>
    </row>
    <row r="45" spans="1:14" ht="13.8" thickBot="1" x14ac:dyDescent="0.3">
      <c r="A45" s="473"/>
      <c r="B45" s="474"/>
      <c r="D45" s="482"/>
      <c r="E45" s="483"/>
      <c r="F45" s="449"/>
      <c r="G45" s="475"/>
      <c r="H45" s="484"/>
      <c r="I45" s="449"/>
      <c r="J45" s="475"/>
      <c r="K45" s="484"/>
      <c r="L45" s="449"/>
      <c r="M45" s="449"/>
      <c r="N45" s="451"/>
    </row>
    <row r="46" spans="1:14" ht="18" thickBot="1" x14ac:dyDescent="0.35">
      <c r="A46" s="461"/>
      <c r="B46" s="487"/>
      <c r="D46" s="482"/>
      <c r="E46" s="483"/>
      <c r="F46" s="449"/>
      <c r="G46" s="475"/>
      <c r="H46" s="484"/>
      <c r="I46" s="449"/>
      <c r="J46" s="475"/>
      <c r="K46" s="484"/>
      <c r="L46" s="449"/>
      <c r="M46" s="449"/>
      <c r="N46" s="451"/>
    </row>
    <row r="47" spans="1:14" ht="23.4" thickBot="1" x14ac:dyDescent="0.45">
      <c r="A47" s="488" t="s">
        <v>127</v>
      </c>
      <c r="B47" s="489"/>
      <c r="D47" s="482"/>
      <c r="E47" s="483"/>
      <c r="F47" s="449"/>
      <c r="G47" s="475"/>
      <c r="H47" s="484"/>
      <c r="I47" s="449"/>
      <c r="J47" s="475"/>
      <c r="K47" s="484"/>
      <c r="L47" s="449"/>
      <c r="M47" s="449"/>
      <c r="N47" s="451"/>
    </row>
    <row r="48" spans="1:14" x14ac:dyDescent="0.25">
      <c r="D48" s="490"/>
      <c r="E48" s="449"/>
      <c r="F48" s="449"/>
      <c r="G48" s="490"/>
      <c r="H48" s="449"/>
      <c r="I48" s="449"/>
      <c r="J48" s="490"/>
      <c r="K48" s="449"/>
      <c r="L48" s="449"/>
      <c r="M48" s="449"/>
      <c r="N48" s="451"/>
    </row>
  </sheetData>
  <sheetProtection algorithmName="SHA-512" hashValue="1YilPCBAAMNENG1feRevlXBm6QSj4Go7GOglSpYZLs0Ij75JeRiLLsFQfhKQCG7OBq4JhExOC2BfIirztdI3Uw==" saltValue="rdMbQVrQsRAEAhOootw7BA==" spinCount="100000" sheet="1" objects="1" scenarios="1"/>
  <phoneticPr fontId="0" type="noConversion"/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>&amp;L
&amp;R&amp;"Projekt,Običajno"&amp;72p</oddHeader>
    <oddFooter>&amp;C&amp;6 &amp; List: &amp;A&amp;R  &amp; &amp;9 &amp; Stran: &amp;P</oddFooter>
  </headerFooter>
  <rowBreaks count="2" manualBreakCount="2">
    <brk id="45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/>
  <dimension ref="A1:O93"/>
  <sheetViews>
    <sheetView view="pageBreakPreview" zoomScaleNormal="100" zoomScaleSheetLayoutView="100" workbookViewId="0">
      <selection activeCell="K10" sqref="K10"/>
    </sheetView>
  </sheetViews>
  <sheetFormatPr defaultColWidth="9.109375" defaultRowHeight="13.2" x14ac:dyDescent="0.25"/>
  <cols>
    <col min="1" max="1" width="5.5546875" style="516" customWidth="1"/>
    <col min="2" max="2" width="78.109375" style="517" customWidth="1"/>
    <col min="3" max="3" width="6.33203125" style="493" customWidth="1"/>
    <col min="4" max="4" width="7.5546875" style="493" customWidth="1"/>
    <col min="5" max="5" width="3" style="493" customWidth="1"/>
    <col min="6" max="6" width="20" style="493" customWidth="1"/>
    <col min="7" max="7" width="20.44140625" style="493" customWidth="1"/>
    <col min="8" max="8" width="19.44140625" style="516" customWidth="1"/>
    <col min="9" max="9" width="11" style="518" customWidth="1"/>
    <col min="10" max="10" width="10.109375" style="518" customWidth="1"/>
    <col min="11" max="11" width="9.109375" style="518"/>
    <col min="12" max="12" width="16.6640625" style="518" customWidth="1"/>
    <col min="13" max="13" width="9.88671875" style="518" customWidth="1"/>
    <col min="14" max="14" width="2.5546875" style="518" bestFit="1" customWidth="1"/>
    <col min="15" max="15" width="9.109375" style="518"/>
    <col min="16" max="16" width="9" style="518" customWidth="1"/>
    <col min="17" max="16384" width="9.109375" style="518"/>
  </cols>
  <sheetData>
    <row r="1" spans="1:15" s="492" customFormat="1" ht="17.399999999999999" x14ac:dyDescent="0.25">
      <c r="A1" s="491" t="str">
        <f>+OSNOVA!A2</f>
        <v>POPIS DEL S PREDRAČUNOM</v>
      </c>
      <c r="C1" s="493"/>
      <c r="D1" s="493"/>
      <c r="E1" s="493"/>
      <c r="F1" s="493"/>
      <c r="G1" s="493"/>
      <c r="H1" s="494"/>
      <c r="I1" s="495"/>
      <c r="J1" s="495"/>
      <c r="L1" s="496"/>
      <c r="M1" s="496"/>
      <c r="N1" s="497"/>
      <c r="O1" s="498"/>
    </row>
    <row r="2" spans="1:15" s="492" customFormat="1" ht="17.399999999999999" x14ac:dyDescent="0.25">
      <c r="A2" s="491"/>
      <c r="B2" s="491"/>
      <c r="C2" s="493"/>
      <c r="D2" s="493"/>
      <c r="E2" s="493"/>
      <c r="F2" s="493"/>
      <c r="G2" s="493"/>
      <c r="H2" s="494"/>
      <c r="I2" s="495"/>
      <c r="J2" s="495"/>
      <c r="L2" s="496"/>
      <c r="M2" s="496"/>
      <c r="N2" s="497"/>
      <c r="O2" s="498"/>
    </row>
    <row r="3" spans="1:15" s="492" customFormat="1" ht="17.399999999999999" x14ac:dyDescent="0.25">
      <c r="A3" s="491" t="str">
        <f>+OZN</f>
        <v>3</v>
      </c>
      <c r="B3" s="491" t="str">
        <f>DEL</f>
        <v>Načrt zunanje ureditve</v>
      </c>
      <c r="C3" s="493"/>
      <c r="D3" s="493"/>
      <c r="E3" s="493"/>
      <c r="F3" s="493"/>
      <c r="G3" s="493"/>
      <c r="H3" s="494"/>
      <c r="I3" s="495"/>
      <c r="J3" s="495"/>
      <c r="L3" s="496"/>
      <c r="M3" s="496"/>
      <c r="N3" s="497"/>
      <c r="O3" s="498"/>
    </row>
    <row r="4" spans="1:15" s="413" customFormat="1" ht="17.399999999999999" x14ac:dyDescent="0.25">
      <c r="A4" s="499"/>
      <c r="B4" s="500"/>
      <c r="C4" s="493"/>
      <c r="D4" s="493"/>
      <c r="E4" s="493"/>
      <c r="F4" s="493"/>
      <c r="G4" s="493"/>
      <c r="H4" s="415"/>
      <c r="I4" s="501"/>
      <c r="J4" s="501"/>
      <c r="L4" s="414"/>
      <c r="M4" s="414"/>
      <c r="N4" s="416"/>
      <c r="O4" s="502"/>
    </row>
    <row r="5" spans="1:15" s="413" customFormat="1" ht="18" thickBot="1" x14ac:dyDescent="0.3">
      <c r="A5" s="503" t="str">
        <f>+OSNOVA!E34</f>
        <v>UVOD V PREDRAČUN</v>
      </c>
      <c r="B5" s="503"/>
      <c r="C5" s="493"/>
      <c r="D5" s="493"/>
      <c r="E5" s="493"/>
      <c r="F5" s="493"/>
      <c r="G5" s="493"/>
      <c r="H5" s="415"/>
      <c r="I5" s="501"/>
      <c r="J5" s="501"/>
      <c r="L5" s="414"/>
      <c r="M5" s="414"/>
      <c r="N5" s="416"/>
      <c r="O5" s="502"/>
    </row>
    <row r="6" spans="1:15" s="413" customFormat="1" ht="17.399999999999999" x14ac:dyDescent="0.25">
      <c r="A6" s="504"/>
      <c r="B6" s="499"/>
      <c r="C6" s="493"/>
      <c r="D6" s="493"/>
      <c r="E6" s="493"/>
      <c r="F6" s="493"/>
      <c r="G6" s="493"/>
      <c r="H6" s="415"/>
      <c r="I6" s="501"/>
      <c r="J6" s="501"/>
      <c r="L6" s="414"/>
      <c r="M6" s="414"/>
      <c r="N6" s="416"/>
      <c r="O6" s="502"/>
    </row>
    <row r="7" spans="1:15" s="413" customFormat="1" ht="17.399999999999999" x14ac:dyDescent="0.25">
      <c r="A7" s="505" t="s">
        <v>24</v>
      </c>
      <c r="B7" s="500"/>
      <c r="C7" s="493"/>
      <c r="D7" s="493"/>
      <c r="E7" s="493"/>
      <c r="F7" s="493"/>
      <c r="G7" s="493"/>
      <c r="H7" s="415"/>
      <c r="I7" s="501"/>
      <c r="J7" s="501"/>
      <c r="L7" s="414"/>
      <c r="M7" s="414"/>
      <c r="N7" s="416"/>
      <c r="O7" s="502"/>
    </row>
    <row r="8" spans="1:15" s="413" customFormat="1" ht="17.399999999999999" x14ac:dyDescent="0.25">
      <c r="A8" s="505"/>
      <c r="B8" s="500"/>
      <c r="C8" s="493"/>
      <c r="D8" s="493"/>
      <c r="E8" s="493"/>
      <c r="F8" s="493"/>
      <c r="G8" s="493"/>
      <c r="H8" s="415"/>
      <c r="I8" s="501"/>
      <c r="J8" s="501"/>
      <c r="L8" s="414"/>
      <c r="M8" s="414"/>
      <c r="N8" s="416"/>
      <c r="O8" s="502"/>
    </row>
    <row r="9" spans="1:15" s="508" customFormat="1" ht="22.8" x14ac:dyDescent="0.25">
      <c r="A9" s="506">
        <f>1</f>
        <v>1</v>
      </c>
      <c r="B9" s="410" t="s">
        <v>160</v>
      </c>
      <c r="C9" s="507"/>
      <c r="D9" s="507"/>
      <c r="E9" s="507"/>
      <c r="F9" s="507"/>
      <c r="G9" s="507"/>
      <c r="H9" s="416"/>
    </row>
    <row r="10" spans="1:15" s="508" customFormat="1" ht="22.8" x14ac:dyDescent="0.25">
      <c r="A10" s="506">
        <f>COUNT($A$9:A9)+1</f>
        <v>2</v>
      </c>
      <c r="B10" s="509" t="s">
        <v>13</v>
      </c>
      <c r="C10" s="507"/>
      <c r="D10" s="507"/>
      <c r="E10" s="507"/>
      <c r="F10" s="507"/>
      <c r="G10" s="507"/>
      <c r="H10" s="416"/>
    </row>
    <row r="11" spans="1:15" s="511" customFormat="1" ht="12.75" customHeight="1" x14ac:dyDescent="0.25">
      <c r="A11" s="506">
        <f>COUNT($A$9:A10)+1</f>
        <v>3</v>
      </c>
      <c r="B11" s="509" t="s">
        <v>12</v>
      </c>
      <c r="C11" s="493"/>
      <c r="D11" s="493"/>
      <c r="E11" s="493"/>
      <c r="F11" s="493"/>
      <c r="G11" s="493"/>
      <c r="H11" s="510"/>
    </row>
    <row r="12" spans="1:15" s="512" customFormat="1" ht="22.8" x14ac:dyDescent="0.25">
      <c r="A12" s="506">
        <f>COUNT($A$9:A11)+1</f>
        <v>4</v>
      </c>
      <c r="B12" s="509" t="s">
        <v>11</v>
      </c>
      <c r="C12" s="493"/>
      <c r="D12" s="493"/>
      <c r="E12" s="493"/>
      <c r="F12" s="493"/>
      <c r="G12" s="493"/>
      <c r="H12" s="497"/>
    </row>
    <row r="13" spans="1:15" s="511" customFormat="1" x14ac:dyDescent="0.25">
      <c r="A13" s="506">
        <f>COUNT($A$9:A12)+1</f>
        <v>5</v>
      </c>
      <c r="B13" s="509" t="s">
        <v>9</v>
      </c>
      <c r="C13" s="493"/>
      <c r="D13" s="493"/>
      <c r="E13" s="493"/>
      <c r="F13" s="493"/>
      <c r="G13" s="493"/>
      <c r="H13" s="510"/>
    </row>
    <row r="14" spans="1:15" s="511" customFormat="1" ht="22.8" x14ac:dyDescent="0.25">
      <c r="A14" s="506">
        <f>COUNT($A$9:A13)+1</f>
        <v>6</v>
      </c>
      <c r="B14" s="509" t="s">
        <v>14</v>
      </c>
      <c r="C14" s="493"/>
      <c r="D14" s="493"/>
      <c r="E14" s="493"/>
      <c r="F14" s="493"/>
      <c r="G14" s="493"/>
      <c r="H14" s="510"/>
    </row>
    <row r="15" spans="1:15" s="511" customFormat="1" ht="24" customHeight="1" x14ac:dyDescent="0.25">
      <c r="A15" s="506"/>
      <c r="B15" s="509" t="s">
        <v>161</v>
      </c>
      <c r="C15" s="493"/>
      <c r="D15" s="493"/>
      <c r="E15" s="493"/>
      <c r="F15" s="493"/>
      <c r="G15" s="493"/>
      <c r="H15" s="510"/>
    </row>
    <row r="16" spans="1:15" s="511" customFormat="1" ht="22.8" x14ac:dyDescent="0.25">
      <c r="A16" s="506"/>
      <c r="B16" s="509" t="s">
        <v>10</v>
      </c>
      <c r="C16" s="493"/>
      <c r="D16" s="493"/>
      <c r="E16" s="493"/>
      <c r="F16" s="493"/>
      <c r="G16" s="493"/>
      <c r="H16" s="510"/>
    </row>
    <row r="17" spans="1:8" s="511" customFormat="1" ht="22.8" x14ac:dyDescent="0.25">
      <c r="A17" s="506"/>
      <c r="B17" s="509" t="s">
        <v>142</v>
      </c>
      <c r="C17" s="493"/>
      <c r="D17" s="493"/>
      <c r="E17" s="493"/>
      <c r="F17" s="493"/>
      <c r="G17" s="493"/>
      <c r="H17" s="510"/>
    </row>
    <row r="18" spans="1:8" s="511" customFormat="1" ht="22.8" x14ac:dyDescent="0.25">
      <c r="A18" s="506"/>
      <c r="B18" s="509" t="s">
        <v>143</v>
      </c>
      <c r="C18" s="493"/>
      <c r="D18" s="493"/>
      <c r="E18" s="493"/>
      <c r="F18" s="493"/>
      <c r="G18" s="493"/>
      <c r="H18" s="510"/>
    </row>
    <row r="19" spans="1:8" s="511" customFormat="1" ht="22.8" x14ac:dyDescent="0.25">
      <c r="A19" s="506"/>
      <c r="B19" s="509" t="s">
        <v>144</v>
      </c>
      <c r="C19" s="493"/>
      <c r="D19" s="493"/>
      <c r="E19" s="493"/>
      <c r="F19" s="493"/>
      <c r="G19" s="493"/>
      <c r="H19" s="510"/>
    </row>
    <row r="20" spans="1:8" s="511" customFormat="1" ht="22.8" x14ac:dyDescent="0.25">
      <c r="A20" s="506"/>
      <c r="B20" s="509" t="s">
        <v>145</v>
      </c>
      <c r="C20" s="493"/>
      <c r="D20" s="493"/>
      <c r="E20" s="493"/>
      <c r="F20" s="493"/>
      <c r="G20" s="493"/>
      <c r="H20" s="510"/>
    </row>
    <row r="21" spans="1:8" s="511" customFormat="1" ht="22.8" x14ac:dyDescent="0.25">
      <c r="A21" s="506"/>
      <c r="B21" s="509" t="s">
        <v>146</v>
      </c>
      <c r="C21" s="493"/>
      <c r="D21" s="493"/>
      <c r="E21" s="493"/>
      <c r="F21" s="493"/>
      <c r="G21" s="493"/>
      <c r="H21" s="510"/>
    </row>
    <row r="22" spans="1:8" s="508" customFormat="1" ht="22.8" x14ac:dyDescent="0.25">
      <c r="A22" s="506"/>
      <c r="B22" s="509" t="s">
        <v>15</v>
      </c>
      <c r="C22" s="493"/>
      <c r="D22" s="493"/>
      <c r="E22" s="493"/>
      <c r="F22" s="493"/>
      <c r="G22" s="493"/>
      <c r="H22" s="416"/>
    </row>
    <row r="23" spans="1:8" s="508" customFormat="1" x14ac:dyDescent="0.25">
      <c r="A23" s="506"/>
      <c r="B23" s="509" t="s">
        <v>16</v>
      </c>
      <c r="C23" s="493"/>
      <c r="D23" s="493"/>
      <c r="E23" s="493"/>
      <c r="F23" s="493"/>
      <c r="G23" s="493"/>
      <c r="H23" s="416"/>
    </row>
    <row r="24" spans="1:8" s="508" customFormat="1" x14ac:dyDescent="0.25">
      <c r="A24" s="506"/>
      <c r="B24" s="509" t="s">
        <v>17</v>
      </c>
      <c r="C24" s="493"/>
      <c r="D24" s="493"/>
      <c r="E24" s="493"/>
      <c r="F24" s="493"/>
      <c r="G24" s="493"/>
      <c r="H24" s="416"/>
    </row>
    <row r="25" spans="1:8" s="508" customFormat="1" x14ac:dyDescent="0.25">
      <c r="A25" s="506"/>
      <c r="B25" s="509" t="s">
        <v>18</v>
      </c>
      <c r="C25" s="493"/>
      <c r="D25" s="493"/>
      <c r="E25" s="493"/>
      <c r="F25" s="493"/>
      <c r="G25" s="493"/>
      <c r="H25" s="416"/>
    </row>
    <row r="26" spans="1:8" s="508" customFormat="1" x14ac:dyDescent="0.25">
      <c r="A26" s="506"/>
      <c r="B26" s="509"/>
      <c r="C26" s="493"/>
      <c r="D26" s="493"/>
      <c r="E26" s="493"/>
      <c r="F26" s="493"/>
      <c r="G26" s="493"/>
      <c r="H26" s="416"/>
    </row>
    <row r="27" spans="1:8" s="514" customFormat="1" ht="12" customHeight="1" x14ac:dyDescent="0.25">
      <c r="A27" s="513"/>
      <c r="B27" s="314"/>
      <c r="C27" s="493"/>
      <c r="D27" s="493"/>
      <c r="E27" s="493"/>
      <c r="F27" s="493"/>
      <c r="G27" s="493"/>
      <c r="H27" s="513"/>
    </row>
    <row r="28" spans="1:8" s="514" customFormat="1" ht="12.75" customHeight="1" x14ac:dyDescent="0.25">
      <c r="A28" s="513"/>
      <c r="B28" s="314"/>
      <c r="C28" s="493"/>
      <c r="D28" s="493"/>
      <c r="E28" s="493"/>
      <c r="F28" s="493"/>
      <c r="G28" s="493"/>
      <c r="H28" s="513"/>
    </row>
    <row r="29" spans="1:8" s="514" customFormat="1" x14ac:dyDescent="0.25">
      <c r="A29" s="513"/>
      <c r="C29" s="493"/>
      <c r="D29" s="493"/>
      <c r="E29" s="493"/>
      <c r="F29" s="493"/>
      <c r="G29" s="493"/>
      <c r="H29" s="513"/>
    </row>
    <row r="30" spans="1:8" s="514" customFormat="1" ht="12.75" customHeight="1" x14ac:dyDescent="0.25">
      <c r="A30" s="513"/>
      <c r="B30" s="315"/>
      <c r="C30" s="493"/>
      <c r="D30" s="493"/>
      <c r="E30" s="493"/>
      <c r="F30" s="493"/>
      <c r="G30" s="493"/>
      <c r="H30" s="513"/>
    </row>
    <row r="31" spans="1:8" s="514" customFormat="1" x14ac:dyDescent="0.25">
      <c r="A31" s="513"/>
      <c r="C31" s="493"/>
      <c r="D31" s="493"/>
      <c r="E31" s="493"/>
      <c r="F31" s="493"/>
      <c r="G31" s="493"/>
      <c r="H31" s="513"/>
    </row>
    <row r="32" spans="1:8" s="514" customFormat="1" x14ac:dyDescent="0.25">
      <c r="A32" s="513"/>
      <c r="B32" s="515"/>
      <c r="C32" s="493"/>
      <c r="D32" s="493"/>
      <c r="E32" s="493"/>
      <c r="F32" s="493"/>
      <c r="G32" s="493"/>
      <c r="H32" s="513"/>
    </row>
    <row r="33" spans="1:8" s="514" customFormat="1" x14ac:dyDescent="0.25">
      <c r="A33" s="513"/>
      <c r="B33" s="515"/>
      <c r="C33" s="493"/>
      <c r="D33" s="493"/>
      <c r="E33" s="493"/>
      <c r="F33" s="493"/>
      <c r="G33" s="493"/>
      <c r="H33" s="513"/>
    </row>
    <row r="34" spans="1:8" s="514" customFormat="1" x14ac:dyDescent="0.25">
      <c r="A34" s="513"/>
      <c r="B34" s="515"/>
      <c r="C34" s="493"/>
      <c r="D34" s="493"/>
      <c r="E34" s="493"/>
      <c r="F34" s="493"/>
      <c r="G34" s="493"/>
      <c r="H34" s="513"/>
    </row>
    <row r="35" spans="1:8" s="514" customFormat="1" x14ac:dyDescent="0.25">
      <c r="A35" s="513"/>
      <c r="B35" s="515"/>
      <c r="C35" s="493"/>
      <c r="D35" s="493"/>
      <c r="E35" s="493"/>
      <c r="F35" s="493"/>
      <c r="G35" s="493"/>
      <c r="H35" s="513"/>
    </row>
    <row r="36" spans="1:8" s="514" customFormat="1" x14ac:dyDescent="0.25">
      <c r="A36" s="513"/>
      <c r="B36" s="515"/>
      <c r="C36" s="493"/>
      <c r="D36" s="493"/>
      <c r="E36" s="493"/>
      <c r="F36" s="493"/>
      <c r="G36" s="493"/>
      <c r="H36" s="513"/>
    </row>
    <row r="37" spans="1:8" s="514" customFormat="1" x14ac:dyDescent="0.25">
      <c r="A37" s="513"/>
      <c r="B37" s="515"/>
      <c r="C37" s="493"/>
      <c r="D37" s="493"/>
      <c r="E37" s="493"/>
      <c r="F37" s="493"/>
      <c r="G37" s="493"/>
      <c r="H37" s="513"/>
    </row>
    <row r="38" spans="1:8" s="514" customFormat="1" x14ac:dyDescent="0.25">
      <c r="A38" s="513"/>
      <c r="B38" s="515"/>
      <c r="C38" s="493"/>
      <c r="D38" s="493"/>
      <c r="E38" s="493"/>
      <c r="F38" s="493"/>
      <c r="G38" s="493"/>
      <c r="H38" s="513"/>
    </row>
    <row r="39" spans="1:8" s="514" customFormat="1" x14ac:dyDescent="0.25">
      <c r="A39" s="513"/>
      <c r="B39" s="515"/>
      <c r="C39" s="493"/>
      <c r="D39" s="493"/>
      <c r="E39" s="493"/>
      <c r="F39" s="493"/>
      <c r="G39" s="493"/>
      <c r="H39" s="513"/>
    </row>
    <row r="40" spans="1:8" s="514" customFormat="1" x14ac:dyDescent="0.25">
      <c r="A40" s="513"/>
      <c r="B40" s="515"/>
      <c r="C40" s="493"/>
      <c r="D40" s="493"/>
      <c r="E40" s="493"/>
      <c r="F40" s="493"/>
      <c r="G40" s="493"/>
      <c r="H40" s="513"/>
    </row>
    <row r="41" spans="1:8" s="514" customFormat="1" x14ac:dyDescent="0.25">
      <c r="A41" s="513"/>
      <c r="B41" s="515"/>
      <c r="C41" s="493"/>
      <c r="D41" s="493"/>
      <c r="E41" s="493"/>
      <c r="F41" s="493"/>
      <c r="G41" s="493"/>
      <c r="H41" s="513"/>
    </row>
    <row r="42" spans="1:8" s="514" customFormat="1" x14ac:dyDescent="0.25">
      <c r="A42" s="513"/>
      <c r="B42" s="515"/>
      <c r="C42" s="493"/>
      <c r="D42" s="493"/>
      <c r="E42" s="493"/>
      <c r="F42" s="493"/>
      <c r="G42" s="493"/>
      <c r="H42" s="513"/>
    </row>
    <row r="43" spans="1:8" s="514" customFormat="1" x14ac:dyDescent="0.25">
      <c r="A43" s="513"/>
      <c r="B43" s="515"/>
      <c r="C43" s="493"/>
      <c r="D43" s="493"/>
      <c r="E43" s="493"/>
      <c r="F43" s="493"/>
      <c r="G43" s="493"/>
      <c r="H43" s="513"/>
    </row>
    <row r="44" spans="1:8" s="514" customFormat="1" x14ac:dyDescent="0.25">
      <c r="A44" s="513"/>
      <c r="B44" s="515"/>
      <c r="C44" s="493"/>
      <c r="D44" s="493"/>
      <c r="E44" s="493"/>
      <c r="F44" s="493"/>
      <c r="G44" s="493"/>
      <c r="H44" s="513"/>
    </row>
    <row r="45" spans="1:8" s="514" customFormat="1" x14ac:dyDescent="0.25">
      <c r="A45" s="513"/>
      <c r="B45" s="515"/>
      <c r="C45" s="493"/>
      <c r="D45" s="493"/>
      <c r="E45" s="493"/>
      <c r="F45" s="493"/>
      <c r="G45" s="493"/>
      <c r="H45" s="513"/>
    </row>
    <row r="46" spans="1:8" s="514" customFormat="1" x14ac:dyDescent="0.25">
      <c r="A46" s="513"/>
      <c r="B46" s="515"/>
      <c r="C46" s="493"/>
      <c r="D46" s="493"/>
      <c r="E46" s="493"/>
      <c r="F46" s="493"/>
      <c r="G46" s="493"/>
      <c r="H46" s="513"/>
    </row>
    <row r="47" spans="1:8" s="514" customFormat="1" x14ac:dyDescent="0.25">
      <c r="A47" s="513"/>
      <c r="B47" s="515"/>
      <c r="C47" s="493"/>
      <c r="D47" s="493"/>
      <c r="E47" s="493"/>
      <c r="F47" s="493"/>
      <c r="G47" s="493"/>
      <c r="H47" s="513"/>
    </row>
    <row r="48" spans="1:8" s="514" customFormat="1" x14ac:dyDescent="0.25">
      <c r="A48" s="513"/>
      <c r="B48" s="515"/>
      <c r="C48" s="493"/>
      <c r="D48" s="493"/>
      <c r="E48" s="493"/>
      <c r="F48" s="493"/>
      <c r="G48" s="493"/>
      <c r="H48" s="513"/>
    </row>
    <row r="49" spans="1:8" s="514" customFormat="1" x14ac:dyDescent="0.25">
      <c r="A49" s="513"/>
      <c r="B49" s="515"/>
      <c r="C49" s="493"/>
      <c r="D49" s="493"/>
      <c r="E49" s="493"/>
      <c r="F49" s="493"/>
      <c r="G49" s="493"/>
      <c r="H49" s="513"/>
    </row>
    <row r="50" spans="1:8" s="514" customFormat="1" x14ac:dyDescent="0.25">
      <c r="A50" s="513"/>
      <c r="B50" s="515"/>
      <c r="C50" s="493"/>
      <c r="D50" s="493"/>
      <c r="E50" s="493"/>
      <c r="F50" s="493"/>
      <c r="G50" s="493"/>
      <c r="H50" s="513"/>
    </row>
    <row r="51" spans="1:8" s="514" customFormat="1" x14ac:dyDescent="0.25">
      <c r="A51" s="513"/>
      <c r="B51" s="515"/>
      <c r="C51" s="493"/>
      <c r="D51" s="493"/>
      <c r="E51" s="493"/>
      <c r="F51" s="493"/>
      <c r="G51" s="493"/>
      <c r="H51" s="513"/>
    </row>
    <row r="52" spans="1:8" s="514" customFormat="1" x14ac:dyDescent="0.25">
      <c r="A52" s="513"/>
      <c r="B52" s="515"/>
      <c r="C52" s="493"/>
      <c r="D52" s="493"/>
      <c r="E52" s="493"/>
      <c r="F52" s="493"/>
      <c r="G52" s="493"/>
      <c r="H52" s="513"/>
    </row>
    <row r="53" spans="1:8" s="514" customFormat="1" x14ac:dyDescent="0.25">
      <c r="A53" s="513"/>
      <c r="B53" s="515"/>
      <c r="C53" s="493"/>
      <c r="D53" s="493"/>
      <c r="E53" s="493"/>
      <c r="F53" s="493"/>
      <c r="G53" s="493"/>
      <c r="H53" s="513"/>
    </row>
    <row r="54" spans="1:8" s="514" customFormat="1" x14ac:dyDescent="0.25">
      <c r="A54" s="513"/>
      <c r="B54" s="515"/>
      <c r="C54" s="493"/>
      <c r="D54" s="493"/>
      <c r="E54" s="493"/>
      <c r="F54" s="493"/>
      <c r="G54" s="493"/>
      <c r="H54" s="513"/>
    </row>
    <row r="55" spans="1:8" s="514" customFormat="1" x14ac:dyDescent="0.25">
      <c r="A55" s="513"/>
      <c r="B55" s="515"/>
      <c r="C55" s="493"/>
      <c r="D55" s="493"/>
      <c r="E55" s="493"/>
      <c r="F55" s="493"/>
      <c r="G55" s="493"/>
      <c r="H55" s="513"/>
    </row>
    <row r="56" spans="1:8" s="514" customFormat="1" x14ac:dyDescent="0.25">
      <c r="A56" s="513"/>
      <c r="B56" s="515"/>
      <c r="C56" s="493"/>
      <c r="D56" s="493"/>
      <c r="E56" s="493"/>
      <c r="F56" s="493"/>
      <c r="G56" s="493"/>
      <c r="H56" s="513"/>
    </row>
    <row r="57" spans="1:8" s="514" customFormat="1" x14ac:dyDescent="0.25">
      <c r="A57" s="513"/>
      <c r="B57" s="515"/>
      <c r="C57" s="493"/>
      <c r="D57" s="493"/>
      <c r="E57" s="493"/>
      <c r="F57" s="493"/>
      <c r="G57" s="493"/>
      <c r="H57" s="513"/>
    </row>
    <row r="58" spans="1:8" s="514" customFormat="1" x14ac:dyDescent="0.25">
      <c r="A58" s="513"/>
      <c r="B58" s="515"/>
      <c r="C58" s="493"/>
      <c r="D58" s="493"/>
      <c r="E58" s="493"/>
      <c r="F58" s="493"/>
      <c r="G58" s="493"/>
      <c r="H58" s="513"/>
    </row>
    <row r="59" spans="1:8" s="514" customFormat="1" x14ac:dyDescent="0.25">
      <c r="A59" s="513"/>
      <c r="B59" s="515"/>
      <c r="C59" s="493"/>
      <c r="D59" s="493"/>
      <c r="E59" s="493"/>
      <c r="F59" s="493"/>
      <c r="G59" s="493"/>
      <c r="H59" s="513"/>
    </row>
    <row r="60" spans="1:8" s="514" customFormat="1" x14ac:dyDescent="0.25">
      <c r="A60" s="513"/>
      <c r="B60" s="515"/>
      <c r="C60" s="493"/>
      <c r="D60" s="493"/>
      <c r="E60" s="493"/>
      <c r="F60" s="493"/>
      <c r="G60" s="493"/>
      <c r="H60" s="513"/>
    </row>
    <row r="61" spans="1:8" s="514" customFormat="1" x14ac:dyDescent="0.25">
      <c r="A61" s="513"/>
      <c r="B61" s="515"/>
      <c r="C61" s="493"/>
      <c r="D61" s="493"/>
      <c r="E61" s="493"/>
      <c r="F61" s="493"/>
      <c r="G61" s="493"/>
      <c r="H61" s="513"/>
    </row>
    <row r="62" spans="1:8" s="514" customFormat="1" x14ac:dyDescent="0.25">
      <c r="A62" s="513"/>
      <c r="B62" s="515"/>
      <c r="C62" s="493"/>
      <c r="D62" s="493"/>
      <c r="E62" s="493"/>
      <c r="F62" s="493"/>
      <c r="G62" s="493"/>
      <c r="H62" s="513"/>
    </row>
    <row r="63" spans="1:8" s="514" customFormat="1" x14ac:dyDescent="0.25">
      <c r="A63" s="513"/>
      <c r="B63" s="515"/>
      <c r="C63" s="493"/>
      <c r="D63" s="493"/>
      <c r="E63" s="493"/>
      <c r="F63" s="493"/>
      <c r="G63" s="493"/>
      <c r="H63" s="513"/>
    </row>
    <row r="64" spans="1:8" s="514" customFormat="1" x14ac:dyDescent="0.25">
      <c r="A64" s="513"/>
      <c r="B64" s="515"/>
      <c r="C64" s="493"/>
      <c r="D64" s="493"/>
      <c r="E64" s="493"/>
      <c r="F64" s="493"/>
      <c r="G64" s="493"/>
      <c r="H64" s="513"/>
    </row>
    <row r="65" spans="1:8" s="514" customFormat="1" x14ac:dyDescent="0.25">
      <c r="A65" s="513"/>
      <c r="B65" s="515"/>
      <c r="C65" s="493"/>
      <c r="D65" s="493"/>
      <c r="E65" s="493"/>
      <c r="F65" s="493"/>
      <c r="G65" s="493"/>
      <c r="H65" s="513"/>
    </row>
    <row r="66" spans="1:8" s="514" customFormat="1" x14ac:dyDescent="0.25">
      <c r="A66" s="513"/>
      <c r="B66" s="515"/>
      <c r="C66" s="493"/>
      <c r="D66" s="493"/>
      <c r="E66" s="493"/>
      <c r="F66" s="493"/>
      <c r="G66" s="493"/>
      <c r="H66" s="513"/>
    </row>
    <row r="67" spans="1:8" s="514" customFormat="1" x14ac:dyDescent="0.25">
      <c r="A67" s="513"/>
      <c r="B67" s="515"/>
      <c r="C67" s="493"/>
      <c r="D67" s="493"/>
      <c r="E67" s="493"/>
      <c r="F67" s="493"/>
      <c r="G67" s="493"/>
      <c r="H67" s="513"/>
    </row>
    <row r="68" spans="1:8" s="514" customFormat="1" x14ac:dyDescent="0.25">
      <c r="A68" s="513"/>
      <c r="B68" s="515"/>
      <c r="C68" s="493"/>
      <c r="D68" s="493"/>
      <c r="E68" s="493"/>
      <c r="F68" s="493"/>
      <c r="G68" s="493"/>
      <c r="H68" s="513"/>
    </row>
    <row r="69" spans="1:8" s="514" customFormat="1" x14ac:dyDescent="0.25">
      <c r="A69" s="513"/>
      <c r="B69" s="515"/>
      <c r="C69" s="493"/>
      <c r="D69" s="493"/>
      <c r="E69" s="493"/>
      <c r="F69" s="493"/>
      <c r="G69" s="493"/>
      <c r="H69" s="513"/>
    </row>
    <row r="70" spans="1:8" s="514" customFormat="1" x14ac:dyDescent="0.25">
      <c r="A70" s="513"/>
      <c r="B70" s="515"/>
      <c r="C70" s="493"/>
      <c r="D70" s="493"/>
      <c r="E70" s="493"/>
      <c r="F70" s="493"/>
      <c r="G70" s="493"/>
      <c r="H70" s="513"/>
    </row>
    <row r="71" spans="1:8" s="514" customFormat="1" x14ac:dyDescent="0.25">
      <c r="A71" s="513"/>
      <c r="B71" s="515"/>
      <c r="C71" s="493"/>
      <c r="D71" s="493"/>
      <c r="E71" s="493"/>
      <c r="F71" s="493"/>
      <c r="G71" s="493"/>
      <c r="H71" s="513"/>
    </row>
    <row r="72" spans="1:8" s="514" customFormat="1" x14ac:dyDescent="0.25">
      <c r="A72" s="513"/>
      <c r="B72" s="515"/>
      <c r="C72" s="493"/>
      <c r="D72" s="493"/>
      <c r="E72" s="493"/>
      <c r="F72" s="493"/>
      <c r="G72" s="493"/>
      <c r="H72" s="513"/>
    </row>
    <row r="73" spans="1:8" s="514" customFormat="1" x14ac:dyDescent="0.25">
      <c r="A73" s="513"/>
      <c r="B73" s="515"/>
      <c r="C73" s="493"/>
      <c r="D73" s="493"/>
      <c r="E73" s="493"/>
      <c r="F73" s="493"/>
      <c r="G73" s="493"/>
      <c r="H73" s="513"/>
    </row>
    <row r="74" spans="1:8" s="514" customFormat="1" x14ac:dyDescent="0.25">
      <c r="A74" s="513"/>
      <c r="B74" s="515"/>
      <c r="C74" s="493"/>
      <c r="D74" s="493"/>
      <c r="E74" s="493"/>
      <c r="F74" s="493"/>
      <c r="G74" s="493"/>
      <c r="H74" s="513"/>
    </row>
    <row r="75" spans="1:8" s="514" customFormat="1" x14ac:dyDescent="0.25">
      <c r="A75" s="513"/>
      <c r="B75" s="515"/>
      <c r="C75" s="493"/>
      <c r="D75" s="493"/>
      <c r="E75" s="493"/>
      <c r="F75" s="493"/>
      <c r="G75" s="493"/>
      <c r="H75" s="513"/>
    </row>
    <row r="76" spans="1:8" s="514" customFormat="1" x14ac:dyDescent="0.25">
      <c r="A76" s="513"/>
      <c r="B76" s="515"/>
      <c r="C76" s="493"/>
      <c r="D76" s="493"/>
      <c r="E76" s="493"/>
      <c r="F76" s="493"/>
      <c r="G76" s="493"/>
      <c r="H76" s="513"/>
    </row>
    <row r="77" spans="1:8" s="514" customFormat="1" x14ac:dyDescent="0.25">
      <c r="A77" s="513"/>
      <c r="B77" s="515"/>
      <c r="C77" s="493"/>
      <c r="D77" s="493"/>
      <c r="E77" s="493"/>
      <c r="F77" s="493"/>
      <c r="G77" s="493"/>
      <c r="H77" s="513"/>
    </row>
    <row r="78" spans="1:8" s="514" customFormat="1" x14ac:dyDescent="0.25">
      <c r="A78" s="513"/>
      <c r="B78" s="515"/>
      <c r="C78" s="493"/>
      <c r="D78" s="493"/>
      <c r="E78" s="493"/>
      <c r="F78" s="493"/>
      <c r="G78" s="493"/>
      <c r="H78" s="513"/>
    </row>
    <row r="79" spans="1:8" s="514" customFormat="1" x14ac:dyDescent="0.25">
      <c r="A79" s="513"/>
      <c r="B79" s="515"/>
      <c r="C79" s="493"/>
      <c r="D79" s="493"/>
      <c r="E79" s="493"/>
      <c r="F79" s="493"/>
      <c r="G79" s="493"/>
      <c r="H79" s="513"/>
    </row>
    <row r="80" spans="1:8" s="514" customFormat="1" x14ac:dyDescent="0.25">
      <c r="A80" s="513"/>
      <c r="B80" s="515"/>
      <c r="C80" s="493"/>
      <c r="D80" s="493"/>
      <c r="E80" s="493"/>
      <c r="F80" s="493"/>
      <c r="G80" s="493"/>
      <c r="H80" s="513"/>
    </row>
    <row r="81" spans="1:8" s="514" customFormat="1" x14ac:dyDescent="0.25">
      <c r="A81" s="513"/>
      <c r="B81" s="515"/>
      <c r="C81" s="493"/>
      <c r="D81" s="493"/>
      <c r="E81" s="493"/>
      <c r="F81" s="493"/>
      <c r="G81" s="493"/>
      <c r="H81" s="513"/>
    </row>
    <row r="82" spans="1:8" s="514" customFormat="1" x14ac:dyDescent="0.25">
      <c r="A82" s="513"/>
      <c r="B82" s="515"/>
      <c r="C82" s="493"/>
      <c r="D82" s="493"/>
      <c r="E82" s="493"/>
      <c r="F82" s="493"/>
      <c r="G82" s="493"/>
      <c r="H82" s="513"/>
    </row>
    <row r="83" spans="1:8" s="514" customFormat="1" x14ac:dyDescent="0.25">
      <c r="A83" s="513"/>
      <c r="B83" s="515"/>
      <c r="C83" s="493"/>
      <c r="D83" s="493"/>
      <c r="E83" s="493"/>
      <c r="F83" s="493"/>
      <c r="G83" s="493"/>
      <c r="H83" s="513"/>
    </row>
    <row r="84" spans="1:8" s="514" customFormat="1" x14ac:dyDescent="0.25">
      <c r="A84" s="513"/>
      <c r="B84" s="515"/>
      <c r="C84" s="493"/>
      <c r="D84" s="493"/>
      <c r="E84" s="493"/>
      <c r="F84" s="493"/>
      <c r="G84" s="493"/>
      <c r="H84" s="513"/>
    </row>
    <row r="85" spans="1:8" s="514" customFormat="1" x14ac:dyDescent="0.25">
      <c r="A85" s="513"/>
      <c r="B85" s="515"/>
      <c r="C85" s="493"/>
      <c r="D85" s="493"/>
      <c r="E85" s="493"/>
      <c r="F85" s="493"/>
      <c r="G85" s="493"/>
      <c r="H85" s="513"/>
    </row>
    <row r="86" spans="1:8" s="514" customFormat="1" x14ac:dyDescent="0.25">
      <c r="A86" s="513"/>
      <c r="B86" s="515"/>
      <c r="C86" s="493"/>
      <c r="D86" s="493"/>
      <c r="E86" s="493"/>
      <c r="F86" s="493"/>
      <c r="G86" s="493"/>
      <c r="H86" s="513"/>
    </row>
    <row r="87" spans="1:8" s="514" customFormat="1" x14ac:dyDescent="0.25">
      <c r="A87" s="513"/>
      <c r="B87" s="515"/>
      <c r="C87" s="493"/>
      <c r="D87" s="493"/>
      <c r="E87" s="493"/>
      <c r="F87" s="493"/>
      <c r="G87" s="493"/>
      <c r="H87" s="513"/>
    </row>
    <row r="88" spans="1:8" s="514" customFormat="1" x14ac:dyDescent="0.25">
      <c r="A88" s="513"/>
      <c r="B88" s="515"/>
      <c r="C88" s="493"/>
      <c r="D88" s="493"/>
      <c r="E88" s="493"/>
      <c r="F88" s="493"/>
      <c r="G88" s="493"/>
      <c r="H88" s="513"/>
    </row>
    <row r="89" spans="1:8" s="514" customFormat="1" x14ac:dyDescent="0.25">
      <c r="A89" s="513"/>
      <c r="B89" s="515"/>
      <c r="C89" s="493"/>
      <c r="D89" s="493"/>
      <c r="E89" s="493"/>
      <c r="F89" s="493"/>
      <c r="G89" s="493"/>
      <c r="H89" s="513"/>
    </row>
    <row r="90" spans="1:8" s="514" customFormat="1" x14ac:dyDescent="0.25">
      <c r="A90" s="513"/>
      <c r="B90" s="515"/>
      <c r="C90" s="493"/>
      <c r="D90" s="493"/>
      <c r="E90" s="493"/>
      <c r="F90" s="493"/>
      <c r="G90" s="493"/>
      <c r="H90" s="513"/>
    </row>
    <row r="91" spans="1:8" s="514" customFormat="1" x14ac:dyDescent="0.25">
      <c r="A91" s="513"/>
      <c r="B91" s="515"/>
      <c r="C91" s="493"/>
      <c r="D91" s="493"/>
      <c r="E91" s="493"/>
      <c r="F91" s="493"/>
      <c r="G91" s="493"/>
      <c r="H91" s="513"/>
    </row>
    <row r="92" spans="1:8" s="514" customFormat="1" x14ac:dyDescent="0.25">
      <c r="A92" s="513"/>
      <c r="B92" s="515"/>
      <c r="C92" s="493"/>
      <c r="D92" s="493"/>
      <c r="E92" s="493"/>
      <c r="F92" s="493"/>
      <c r="G92" s="493"/>
      <c r="H92" s="513"/>
    </row>
    <row r="93" spans="1:8" s="514" customFormat="1" x14ac:dyDescent="0.25">
      <c r="A93" s="513"/>
      <c r="B93" s="515"/>
      <c r="C93" s="493"/>
      <c r="D93" s="493"/>
      <c r="E93" s="493"/>
      <c r="F93" s="493"/>
      <c r="G93" s="493"/>
      <c r="H93" s="513"/>
    </row>
  </sheetData>
  <phoneticPr fontId="0" type="noConversion"/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 xml:space="preserve">&amp;L
&amp;R&amp;"Projekt,Običajno"&amp;72a          </oddHeader>
    <oddFooter>&amp;C&amp;6 &amp; List: &amp;A&amp;R  &amp; &amp;9 &amp; Stran: &amp;P</oddFooter>
  </headerFooter>
  <rowBreaks count="2" manualBreakCount="2">
    <brk id="41" max="16383" man="1"/>
    <brk id="1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3">
    <tabColor rgb="FF92D050"/>
  </sheetPr>
  <dimension ref="A1:R276"/>
  <sheetViews>
    <sheetView tabSelected="1" view="pageBreakPreview" topLeftCell="A163" zoomScaleNormal="100" zoomScaleSheetLayoutView="100" workbookViewId="0">
      <selection activeCell="G16" sqref="G16"/>
    </sheetView>
  </sheetViews>
  <sheetFormatPr defaultColWidth="9.109375" defaultRowHeight="13.2" x14ac:dyDescent="0.25"/>
  <cols>
    <col min="1" max="1" width="3" style="77" customWidth="1"/>
    <col min="2" max="2" width="4.44140625" style="112" customWidth="1"/>
    <col min="3" max="3" width="43.6640625" style="110" customWidth="1"/>
    <col min="4" max="4" width="6.33203125" style="212" customWidth="1"/>
    <col min="5" max="5" width="7.5546875" style="219" customWidth="1"/>
    <col min="6" max="6" width="10.33203125" style="112" customWidth="1"/>
    <col min="7" max="7" width="13.33203125" style="112" customWidth="1"/>
    <col min="8" max="8" width="16" style="94" bestFit="1" customWidth="1"/>
    <col min="9" max="9" width="11.5546875" style="94" bestFit="1" customWidth="1"/>
    <col min="10" max="10" width="11.33203125" style="131" bestFit="1" customWidth="1"/>
    <col min="11" max="11" width="11.6640625" style="131" customWidth="1"/>
    <col min="12" max="12" width="8.44140625" style="118" customWidth="1"/>
    <col min="13" max="13" width="9.88671875" style="118" customWidth="1"/>
    <col min="14" max="14" width="8.33203125" style="118" customWidth="1"/>
    <col min="15" max="15" width="9.109375" style="118"/>
    <col min="16" max="16" width="9" style="118" customWidth="1"/>
    <col min="17" max="16384" width="9.109375" style="118"/>
  </cols>
  <sheetData>
    <row r="1" spans="1:16" s="150" customFormat="1" ht="17.399999999999999" x14ac:dyDescent="0.25">
      <c r="A1" s="145" t="str">
        <f>+OSNOVA!A2</f>
        <v>POPIS DEL S PREDRAČUNOM</v>
      </c>
      <c r="B1" s="284"/>
      <c r="D1" s="146"/>
      <c r="E1" s="268"/>
      <c r="F1" s="147"/>
      <c r="G1" s="147"/>
      <c r="H1" s="148"/>
      <c r="I1" s="148"/>
      <c r="J1" s="149"/>
      <c r="K1" s="149"/>
      <c r="M1" s="147"/>
      <c r="N1" s="147"/>
      <c r="O1" s="151"/>
      <c r="P1" s="152"/>
    </row>
    <row r="2" spans="1:16" s="150" customFormat="1" ht="16.5" customHeight="1" x14ac:dyDescent="0.25">
      <c r="A2" s="145"/>
      <c r="B2" s="285"/>
      <c r="D2" s="146"/>
      <c r="E2" s="268"/>
      <c r="F2" s="147"/>
      <c r="G2" s="147"/>
      <c r="H2" s="148"/>
      <c r="I2" s="148"/>
      <c r="J2" s="149"/>
      <c r="K2" s="149"/>
      <c r="M2" s="147"/>
      <c r="N2" s="147"/>
      <c r="O2" s="151"/>
      <c r="P2" s="152"/>
    </row>
    <row r="3" spans="1:16" s="150" customFormat="1" ht="17.399999999999999" x14ac:dyDescent="0.25">
      <c r="A3" s="145" t="str">
        <f>+OZN</f>
        <v>3</v>
      </c>
      <c r="B3" s="284"/>
      <c r="C3" s="145" t="str">
        <f>DEL</f>
        <v>Načrt zunanje ureditve</v>
      </c>
      <c r="D3" s="146"/>
      <c r="E3" s="268"/>
      <c r="F3" s="147"/>
      <c r="G3" s="147"/>
      <c r="H3" s="148"/>
      <c r="I3" s="148"/>
      <c r="J3" s="149"/>
      <c r="K3" s="149"/>
      <c r="M3" s="147"/>
      <c r="N3" s="147"/>
      <c r="O3" s="151"/>
      <c r="P3" s="152"/>
    </row>
    <row r="4" spans="1:16" s="119" customFormat="1" ht="14.25" customHeight="1" x14ac:dyDescent="0.25">
      <c r="A4" s="106"/>
      <c r="B4" s="286"/>
      <c r="C4" s="106"/>
      <c r="D4" s="107"/>
      <c r="E4" s="269"/>
      <c r="F4" s="109"/>
      <c r="G4" s="109"/>
      <c r="H4" s="93"/>
      <c r="I4" s="93"/>
      <c r="J4" s="130"/>
      <c r="K4" s="130"/>
      <c r="L4" s="92"/>
      <c r="M4" s="76"/>
    </row>
    <row r="5" spans="1:16" s="150" customFormat="1" ht="17.399999999999999" x14ac:dyDescent="0.25">
      <c r="A5" s="145" t="str">
        <f>+OSNOVA!D35</f>
        <v xml:space="preserve"> </v>
      </c>
      <c r="B5" s="287"/>
      <c r="C5" s="145" t="str">
        <f>+OSNOVA!E35</f>
        <v>Zunanja ureditev</v>
      </c>
      <c r="D5" s="146"/>
      <c r="E5" s="268"/>
      <c r="F5" s="147"/>
      <c r="G5" s="147"/>
      <c r="H5" s="148"/>
      <c r="I5" s="148"/>
      <c r="J5" s="149"/>
      <c r="K5" s="149"/>
      <c r="L5" s="151"/>
      <c r="M5" s="152"/>
    </row>
    <row r="6" spans="1:16" s="150" customFormat="1" ht="17.399999999999999" x14ac:dyDescent="0.25">
      <c r="A6" s="145"/>
      <c r="B6" s="287"/>
      <c r="C6" s="145"/>
      <c r="D6" s="146"/>
      <c r="E6" s="268"/>
      <c r="F6" s="147"/>
      <c r="G6" s="147"/>
      <c r="H6" s="148"/>
      <c r="I6" s="148"/>
      <c r="J6" s="149"/>
      <c r="K6" s="149"/>
      <c r="L6" s="151"/>
      <c r="M6" s="152"/>
    </row>
    <row r="7" spans="1:16" ht="14.25" customHeight="1" x14ac:dyDescent="0.25">
      <c r="A7" s="96" t="s">
        <v>149</v>
      </c>
      <c r="B7" s="96"/>
      <c r="L7" s="519"/>
      <c r="M7" s="520"/>
    </row>
    <row r="8" spans="1:16" ht="22.8" x14ac:dyDescent="0.25">
      <c r="C8" s="214" t="s">
        <v>163</v>
      </c>
      <c r="D8" s="215"/>
      <c r="E8" s="222"/>
      <c r="F8" s="96"/>
      <c r="G8" s="96"/>
      <c r="H8" s="311"/>
      <c r="I8" s="311"/>
      <c r="J8" s="312"/>
      <c r="K8" s="312"/>
      <c r="L8" s="519"/>
      <c r="M8" s="520"/>
    </row>
    <row r="9" spans="1:16" ht="22.8" x14ac:dyDescent="0.25">
      <c r="C9" s="304" t="s">
        <v>200</v>
      </c>
      <c r="D9" s="215"/>
      <c r="E9" s="222"/>
      <c r="F9" s="96"/>
      <c r="G9" s="96"/>
      <c r="H9" s="311"/>
      <c r="I9" s="311"/>
      <c r="J9" s="312"/>
      <c r="K9" s="312"/>
      <c r="L9" s="128"/>
      <c r="M9" s="129"/>
    </row>
    <row r="10" spans="1:16" ht="12.75" customHeight="1" x14ac:dyDescent="0.25">
      <c r="B10" s="96"/>
      <c r="C10" s="96" t="s">
        <v>1</v>
      </c>
      <c r="D10" s="215"/>
      <c r="E10" s="222"/>
      <c r="F10" s="96"/>
      <c r="G10" s="96"/>
      <c r="L10" s="128"/>
      <c r="M10" s="78"/>
    </row>
    <row r="11" spans="1:16" ht="12.75" customHeight="1" x14ac:dyDescent="0.25">
      <c r="B11" s="96"/>
      <c r="C11" s="96"/>
      <c r="D11" s="215"/>
      <c r="E11" s="222"/>
      <c r="F11" s="96"/>
      <c r="G11" s="96"/>
      <c r="L11" s="128"/>
      <c r="M11" s="78"/>
    </row>
    <row r="12" spans="1:16" s="116" customFormat="1" x14ac:dyDescent="0.25">
      <c r="A12" s="97" t="s">
        <v>26</v>
      </c>
      <c r="B12" s="288"/>
      <c r="C12" s="126" t="s">
        <v>27</v>
      </c>
      <c r="D12" s="97" t="s">
        <v>28</v>
      </c>
      <c r="E12" s="270" t="s">
        <v>29</v>
      </c>
      <c r="F12" s="98" t="s">
        <v>30</v>
      </c>
      <c r="G12" s="98" t="s">
        <v>31</v>
      </c>
      <c r="H12" s="267" t="s">
        <v>6</v>
      </c>
      <c r="I12" s="267" t="s">
        <v>7</v>
      </c>
      <c r="J12" s="132" t="s">
        <v>137</v>
      </c>
      <c r="K12" s="132" t="s">
        <v>138</v>
      </c>
      <c r="M12" s="118"/>
      <c r="O12" s="117"/>
      <c r="P12" s="117"/>
    </row>
    <row r="13" spans="1:16" x14ac:dyDescent="0.25">
      <c r="C13" s="127"/>
      <c r="F13" s="204"/>
      <c r="G13" s="113"/>
    </row>
    <row r="14" spans="1:16" s="158" customFormat="1" ht="16.2" thickBot="1" x14ac:dyDescent="0.3">
      <c r="A14" s="153"/>
      <c r="B14" s="289" t="s">
        <v>139</v>
      </c>
      <c r="C14" s="154" t="s">
        <v>165</v>
      </c>
      <c r="D14" s="216"/>
      <c r="E14" s="220"/>
      <c r="F14" s="385"/>
      <c r="G14" s="155"/>
      <c r="H14" s="156"/>
      <c r="I14" s="156"/>
      <c r="J14" s="157"/>
      <c r="K14" s="157"/>
    </row>
    <row r="15" spans="1:16" s="79" customFormat="1" x14ac:dyDescent="0.25">
      <c r="A15" s="141"/>
      <c r="B15" s="283"/>
      <c r="C15" s="105" t="s">
        <v>64</v>
      </c>
      <c r="D15" s="188"/>
      <c r="E15" s="362"/>
      <c r="F15" s="386"/>
      <c r="G15" s="104"/>
      <c r="H15" s="114"/>
      <c r="I15" s="114"/>
      <c r="J15" s="133"/>
      <c r="K15" s="307"/>
      <c r="L15" s="82"/>
      <c r="M15" s="83"/>
      <c r="N15" s="121"/>
      <c r="O15" s="303"/>
    </row>
    <row r="16" spans="1:16" s="79" customFormat="1" ht="25.5" customHeight="1" x14ac:dyDescent="0.25">
      <c r="A16" s="144" t="s">
        <v>139</v>
      </c>
      <c r="B16" s="283">
        <f>1</f>
        <v>1</v>
      </c>
      <c r="C16" s="304" t="s">
        <v>166</v>
      </c>
      <c r="D16" s="308" t="s">
        <v>36</v>
      </c>
      <c r="E16" s="363">
        <v>25</v>
      </c>
      <c r="F16" s="387"/>
      <c r="G16" s="104">
        <f>IF(OSNOVA!$B$43=1,E16*F16,"")</f>
        <v>0</v>
      </c>
      <c r="H16" s="300"/>
      <c r="I16" s="300"/>
      <c r="J16" s="301"/>
      <c r="K16" s="302" t="s">
        <v>64</v>
      </c>
      <c r="L16" s="83"/>
      <c r="M16" s="83"/>
      <c r="N16" s="83"/>
      <c r="O16" s="83"/>
    </row>
    <row r="17" spans="1:18" s="79" customFormat="1" x14ac:dyDescent="0.25">
      <c r="A17" s="141"/>
      <c r="B17" s="283"/>
      <c r="C17" s="304" t="s">
        <v>64</v>
      </c>
      <c r="D17" s="344"/>
      <c r="E17" s="363"/>
      <c r="F17" s="386"/>
      <c r="G17" s="104"/>
      <c r="H17" s="114"/>
      <c r="I17" s="114"/>
      <c r="J17" s="133"/>
      <c r="K17" s="307"/>
      <c r="L17" s="83"/>
      <c r="M17" s="83"/>
      <c r="N17" s="83"/>
      <c r="O17" s="83"/>
    </row>
    <row r="18" spans="1:18" s="79" customFormat="1" ht="22.8" x14ac:dyDescent="0.25">
      <c r="A18" s="144" t="str">
        <f>$B$14</f>
        <v>I.</v>
      </c>
      <c r="B18" s="316">
        <f>B16+1</f>
        <v>2</v>
      </c>
      <c r="C18" s="304" t="s">
        <v>209</v>
      </c>
      <c r="D18" s="308" t="s">
        <v>157</v>
      </c>
      <c r="E18" s="363">
        <v>77</v>
      </c>
      <c r="F18" s="387"/>
      <c r="G18" s="104">
        <f>IF(OSNOVA!$B$43=1,E18*F18,"")</f>
        <v>0</v>
      </c>
      <c r="H18" s="300"/>
      <c r="I18" s="300"/>
      <c r="J18" s="301"/>
      <c r="K18" s="302"/>
      <c r="L18" s="83"/>
      <c r="M18" s="83"/>
      <c r="N18" s="83"/>
      <c r="O18" s="83"/>
      <c r="P18" s="83"/>
      <c r="Q18" s="83"/>
      <c r="R18" s="83"/>
    </row>
    <row r="19" spans="1:18" s="79" customFormat="1" ht="13.5" customHeight="1" x14ac:dyDescent="0.25">
      <c r="A19" s="144"/>
      <c r="B19" s="88"/>
      <c r="C19" s="304"/>
      <c r="D19" s="344"/>
      <c r="E19" s="363"/>
      <c r="F19" s="386"/>
      <c r="G19" s="104"/>
      <c r="H19" s="114"/>
      <c r="I19" s="114"/>
      <c r="J19" s="133"/>
      <c r="K19" s="307"/>
      <c r="L19" s="83"/>
      <c r="M19" s="83"/>
      <c r="N19" s="83"/>
      <c r="O19" s="83"/>
      <c r="P19" s="83"/>
      <c r="Q19" s="83"/>
      <c r="R19" s="83"/>
    </row>
    <row r="20" spans="1:18" s="79" customFormat="1" ht="39" customHeight="1" x14ac:dyDescent="0.25">
      <c r="A20" s="144" t="str">
        <f>$B$14</f>
        <v>I.</v>
      </c>
      <c r="B20" s="316">
        <f>B18+1</f>
        <v>3</v>
      </c>
      <c r="C20" s="304" t="s">
        <v>159</v>
      </c>
      <c r="D20" s="308" t="s">
        <v>23</v>
      </c>
      <c r="E20" s="363">
        <v>1</v>
      </c>
      <c r="F20" s="387"/>
      <c r="G20" s="104">
        <f>IF(OSNOVA!$B$43=1,E20*F20,"")</f>
        <v>0</v>
      </c>
      <c r="H20" s="300"/>
      <c r="I20" s="300"/>
      <c r="J20" s="301"/>
      <c r="K20" s="302"/>
      <c r="L20" s="83"/>
      <c r="M20" s="83"/>
      <c r="N20" s="83"/>
      <c r="O20" s="83"/>
      <c r="P20" s="83"/>
      <c r="Q20" s="83"/>
      <c r="R20" s="83"/>
    </row>
    <row r="21" spans="1:18" s="79" customFormat="1" ht="13.5" customHeight="1" x14ac:dyDescent="0.25">
      <c r="A21" s="144"/>
      <c r="B21" s="88"/>
      <c r="C21" s="304"/>
      <c r="D21" s="344"/>
      <c r="E21" s="363"/>
      <c r="F21" s="386"/>
      <c r="G21" s="104"/>
      <c r="H21" s="114"/>
      <c r="I21" s="114"/>
      <c r="J21" s="133"/>
      <c r="K21" s="307"/>
      <c r="L21" s="83"/>
      <c r="M21" s="83"/>
      <c r="N21" s="83"/>
      <c r="O21" s="83"/>
      <c r="P21" s="83"/>
      <c r="Q21" s="83"/>
      <c r="R21" s="83"/>
    </row>
    <row r="22" spans="1:18" s="79" customFormat="1" ht="34.200000000000003" x14ac:dyDescent="0.25">
      <c r="A22" s="144" t="str">
        <f>$B$14</f>
        <v>I.</v>
      </c>
      <c r="B22" s="316">
        <f>B20+1</f>
        <v>4</v>
      </c>
      <c r="C22" s="304" t="s">
        <v>210</v>
      </c>
      <c r="D22" s="308" t="s">
        <v>8</v>
      </c>
      <c r="E22" s="363">
        <v>25</v>
      </c>
      <c r="F22" s="387"/>
      <c r="G22" s="104">
        <f>IF(OSNOVA!$B$43=1,E22*F22,"")</f>
        <v>0</v>
      </c>
      <c r="H22" s="300"/>
      <c r="I22" s="300"/>
      <c r="J22" s="301"/>
      <c r="K22" s="302"/>
      <c r="L22" s="83"/>
      <c r="M22" s="83"/>
      <c r="N22" s="83"/>
      <c r="O22" s="83"/>
      <c r="P22" s="83"/>
      <c r="Q22" s="83"/>
      <c r="R22" s="83"/>
    </row>
    <row r="23" spans="1:18" s="79" customFormat="1" ht="13.5" customHeight="1" x14ac:dyDescent="0.25">
      <c r="A23" s="144"/>
      <c r="B23" s="88"/>
      <c r="C23" s="304"/>
      <c r="D23" s="344"/>
      <c r="E23" s="363"/>
      <c r="F23" s="386"/>
      <c r="G23" s="104"/>
      <c r="H23" s="114"/>
      <c r="I23" s="114"/>
      <c r="J23" s="133"/>
      <c r="K23" s="307"/>
      <c r="L23" s="83"/>
      <c r="M23" s="83"/>
      <c r="N23" s="83"/>
      <c r="O23" s="83"/>
      <c r="P23" s="83"/>
      <c r="Q23" s="83"/>
      <c r="R23" s="83"/>
    </row>
    <row r="24" spans="1:18" s="79" customFormat="1" ht="45.6" x14ac:dyDescent="0.25">
      <c r="A24" s="144" t="str">
        <f>$B$14</f>
        <v>I.</v>
      </c>
      <c r="B24" s="316">
        <f>B22+1</f>
        <v>5</v>
      </c>
      <c r="C24" s="304" t="s">
        <v>173</v>
      </c>
      <c r="D24" s="308" t="s">
        <v>36</v>
      </c>
      <c r="E24" s="363">
        <v>1</v>
      </c>
      <c r="F24" s="387"/>
      <c r="G24" s="104">
        <f>IF(OSNOVA!$B$43=1,E24*F24,"")</f>
        <v>0</v>
      </c>
      <c r="H24" s="300"/>
      <c r="I24" s="300"/>
      <c r="J24" s="301"/>
      <c r="K24" s="302"/>
      <c r="L24" s="83"/>
      <c r="M24" s="83"/>
      <c r="N24" s="83"/>
      <c r="O24" s="83"/>
      <c r="P24" s="83"/>
      <c r="Q24" s="83"/>
      <c r="R24" s="83"/>
    </row>
    <row r="25" spans="1:18" s="79" customFormat="1" ht="13.5" customHeight="1" x14ac:dyDescent="0.25">
      <c r="A25" s="144"/>
      <c r="B25" s="88"/>
      <c r="C25" s="304"/>
      <c r="D25" s="308"/>
      <c r="E25" s="363"/>
      <c r="F25" s="387"/>
      <c r="G25" s="104"/>
      <c r="H25" s="309"/>
      <c r="I25" s="309"/>
      <c r="J25" s="310"/>
      <c r="K25" s="310"/>
      <c r="L25" s="83"/>
      <c r="M25" s="83"/>
      <c r="N25" s="83"/>
      <c r="O25" s="83"/>
      <c r="P25" s="83"/>
      <c r="Q25" s="83"/>
      <c r="R25" s="83"/>
    </row>
    <row r="26" spans="1:18" s="79" customFormat="1" ht="45.6" x14ac:dyDescent="0.25">
      <c r="A26" s="144" t="str">
        <f>$B$14</f>
        <v>I.</v>
      </c>
      <c r="B26" s="316">
        <f>B24+1</f>
        <v>6</v>
      </c>
      <c r="C26" s="304" t="s">
        <v>174</v>
      </c>
      <c r="D26" s="308" t="s">
        <v>36</v>
      </c>
      <c r="E26" s="363">
        <v>1</v>
      </c>
      <c r="F26" s="387"/>
      <c r="G26" s="104">
        <f>IF(OSNOVA!$B$43=1,E26*F26,"")</f>
        <v>0</v>
      </c>
      <c r="H26" s="300"/>
      <c r="I26" s="300"/>
      <c r="J26" s="301"/>
      <c r="K26" s="302"/>
      <c r="L26" s="83"/>
      <c r="M26" s="83"/>
      <c r="N26" s="83"/>
      <c r="O26" s="83"/>
      <c r="P26" s="83"/>
      <c r="Q26" s="83"/>
      <c r="R26" s="83"/>
    </row>
    <row r="27" spans="1:18" s="79" customFormat="1" ht="13.5" customHeight="1" x14ac:dyDescent="0.25">
      <c r="A27" s="144"/>
      <c r="B27" s="88"/>
      <c r="C27" s="304"/>
      <c r="D27" s="344"/>
      <c r="E27" s="363"/>
      <c r="F27" s="386"/>
      <c r="G27" s="104"/>
      <c r="H27" s="114"/>
      <c r="I27" s="114"/>
      <c r="J27" s="133"/>
      <c r="K27" s="307"/>
      <c r="L27" s="83"/>
      <c r="M27" s="83"/>
      <c r="N27" s="83"/>
      <c r="O27" s="83"/>
      <c r="P27" s="83"/>
      <c r="Q27" s="83"/>
      <c r="R27" s="83"/>
    </row>
    <row r="28" spans="1:18" s="79" customFormat="1" ht="45.6" x14ac:dyDescent="0.25">
      <c r="A28" s="144" t="str">
        <f>$B$14</f>
        <v>I.</v>
      </c>
      <c r="B28" s="316">
        <f>B26+1</f>
        <v>7</v>
      </c>
      <c r="C28" s="304" t="s">
        <v>175</v>
      </c>
      <c r="D28" s="308" t="s">
        <v>157</v>
      </c>
      <c r="E28" s="363">
        <v>16</v>
      </c>
      <c r="F28" s="387"/>
      <c r="G28" s="104">
        <f>IF(OSNOVA!$B$43=1,E28*F28,"")</f>
        <v>0</v>
      </c>
      <c r="H28" s="300"/>
      <c r="I28" s="300"/>
      <c r="J28" s="301"/>
      <c r="K28" s="302"/>
      <c r="L28" s="83"/>
      <c r="M28" s="83"/>
      <c r="N28" s="83"/>
      <c r="O28" s="83"/>
      <c r="P28" s="83"/>
      <c r="Q28" s="83"/>
      <c r="R28" s="83"/>
    </row>
    <row r="29" spans="1:18" s="79" customFormat="1" ht="13.5" customHeight="1" x14ac:dyDescent="0.25">
      <c r="A29" s="144"/>
      <c r="B29" s="88"/>
      <c r="C29" s="304"/>
      <c r="D29" s="344"/>
      <c r="E29" s="363"/>
      <c r="F29" s="386"/>
      <c r="G29" s="104"/>
      <c r="H29" s="114"/>
      <c r="I29" s="114"/>
      <c r="J29" s="133"/>
      <c r="K29" s="307"/>
      <c r="L29" s="83"/>
      <c r="M29" s="83"/>
      <c r="N29" s="83"/>
      <c r="O29" s="83"/>
      <c r="P29" s="83"/>
      <c r="Q29" s="83"/>
      <c r="R29" s="83"/>
    </row>
    <row r="30" spans="1:18" s="79" customFormat="1" ht="22.8" x14ac:dyDescent="0.25">
      <c r="A30" s="144" t="str">
        <f>$B$14</f>
        <v>I.</v>
      </c>
      <c r="B30" s="316">
        <f>B28+1</f>
        <v>8</v>
      </c>
      <c r="C30" s="304" t="s">
        <v>197</v>
      </c>
      <c r="D30" s="308" t="s">
        <v>157</v>
      </c>
      <c r="E30" s="363">
        <v>22</v>
      </c>
      <c r="F30" s="387"/>
      <c r="G30" s="104">
        <f>IF(OSNOVA!$B$43=1,E30*F30,"")</f>
        <v>0</v>
      </c>
      <c r="H30" s="300"/>
      <c r="I30" s="300"/>
      <c r="J30" s="301"/>
      <c r="K30" s="302"/>
      <c r="L30" s="83"/>
      <c r="M30" s="83"/>
      <c r="N30" s="83"/>
      <c r="O30" s="83"/>
      <c r="P30" s="83"/>
      <c r="Q30" s="83"/>
      <c r="R30" s="83"/>
    </row>
    <row r="31" spans="1:18" s="79" customFormat="1" ht="13.5" customHeight="1" x14ac:dyDescent="0.25">
      <c r="A31" s="144"/>
      <c r="B31" s="88"/>
      <c r="C31" s="304"/>
      <c r="D31" s="344"/>
      <c r="E31" s="363"/>
      <c r="F31" s="386"/>
      <c r="G31" s="104"/>
      <c r="H31" s="114"/>
      <c r="I31" s="114"/>
      <c r="J31" s="133"/>
      <c r="K31" s="307"/>
      <c r="L31" s="83"/>
      <c r="M31" s="83"/>
      <c r="N31" s="83"/>
      <c r="O31" s="83"/>
      <c r="P31" s="83"/>
      <c r="Q31" s="83"/>
      <c r="R31" s="83"/>
    </row>
    <row r="32" spans="1:18" s="79" customFormat="1" ht="34.200000000000003" x14ac:dyDescent="0.25">
      <c r="A32" s="144" t="str">
        <f>$B$14</f>
        <v>I.</v>
      </c>
      <c r="B32" s="316">
        <f>B30+1</f>
        <v>9</v>
      </c>
      <c r="C32" s="304" t="s">
        <v>196</v>
      </c>
      <c r="D32" s="308" t="s">
        <v>8</v>
      </c>
      <c r="E32" s="363">
        <v>8</v>
      </c>
      <c r="F32" s="387"/>
      <c r="G32" s="104">
        <f>IF(OSNOVA!$B$43=1,E32*F32,"")</f>
        <v>0</v>
      </c>
      <c r="H32" s="300"/>
      <c r="I32" s="300"/>
      <c r="J32" s="301"/>
      <c r="K32" s="302"/>
      <c r="L32" s="83"/>
      <c r="M32" s="83"/>
      <c r="N32" s="83"/>
      <c r="O32" s="83"/>
      <c r="P32" s="83"/>
      <c r="Q32" s="83"/>
      <c r="R32" s="83"/>
    </row>
    <row r="33" spans="1:18" s="79" customFormat="1" ht="13.5" customHeight="1" x14ac:dyDescent="0.25">
      <c r="A33" s="144"/>
      <c r="B33" s="88"/>
      <c r="C33" s="304"/>
      <c r="D33" s="344"/>
      <c r="E33" s="363"/>
      <c r="F33" s="386"/>
      <c r="G33" s="104"/>
      <c r="H33" s="114"/>
      <c r="I33" s="114"/>
      <c r="J33" s="133"/>
      <c r="K33" s="307"/>
      <c r="L33" s="83"/>
      <c r="M33" s="83"/>
      <c r="N33" s="83"/>
      <c r="O33" s="83"/>
      <c r="P33" s="83"/>
      <c r="Q33" s="83"/>
      <c r="R33" s="83"/>
    </row>
    <row r="34" spans="1:18" s="79" customFormat="1" ht="22.8" x14ac:dyDescent="0.25">
      <c r="A34" s="144" t="str">
        <f>$B$14</f>
        <v>I.</v>
      </c>
      <c r="B34" s="316">
        <f>B32+1</f>
        <v>10</v>
      </c>
      <c r="C34" s="304" t="s">
        <v>195</v>
      </c>
      <c r="D34" s="308" t="s">
        <v>8</v>
      </c>
      <c r="E34" s="363">
        <v>440</v>
      </c>
      <c r="F34" s="387"/>
      <c r="G34" s="104">
        <f>IF(OSNOVA!$B$43=1,E34*F34,"")</f>
        <v>0</v>
      </c>
      <c r="H34" s="300"/>
      <c r="I34" s="300"/>
      <c r="J34" s="301"/>
      <c r="K34" s="302"/>
      <c r="L34" s="83"/>
      <c r="M34" s="83"/>
      <c r="N34" s="83"/>
      <c r="O34" s="83"/>
      <c r="P34" s="83"/>
      <c r="Q34" s="83"/>
      <c r="R34" s="83"/>
    </row>
    <row r="35" spans="1:18" s="79" customFormat="1" ht="13.5" customHeight="1" x14ac:dyDescent="0.25">
      <c r="A35" s="144"/>
      <c r="B35" s="88"/>
      <c r="C35" s="304"/>
      <c r="D35" s="344"/>
      <c r="E35" s="363"/>
      <c r="F35" s="386"/>
      <c r="G35" s="104"/>
      <c r="H35" s="114"/>
      <c r="I35" s="114"/>
      <c r="J35" s="133"/>
      <c r="K35" s="307"/>
      <c r="L35" s="83"/>
      <c r="M35" s="83"/>
      <c r="N35" s="83"/>
      <c r="O35" s="83"/>
      <c r="P35" s="83"/>
      <c r="Q35" s="83"/>
      <c r="R35" s="83"/>
    </row>
    <row r="36" spans="1:18" s="79" customFormat="1" ht="34.200000000000003" x14ac:dyDescent="0.25">
      <c r="A36" s="144" t="str">
        <f>$B$14</f>
        <v>I.</v>
      </c>
      <c r="B36" s="316">
        <f>B34+1</f>
        <v>11</v>
      </c>
      <c r="C36" s="304" t="s">
        <v>221</v>
      </c>
      <c r="D36" s="308" t="s">
        <v>36</v>
      </c>
      <c r="E36" s="363">
        <v>2</v>
      </c>
      <c r="F36" s="387"/>
      <c r="G36" s="104">
        <f>IF(OSNOVA!$B$43=1,E36*F36,"")</f>
        <v>0</v>
      </c>
      <c r="H36" s="300"/>
      <c r="I36" s="300"/>
      <c r="J36" s="301"/>
      <c r="K36" s="302"/>
      <c r="L36" s="83"/>
      <c r="M36" s="83"/>
      <c r="N36" s="83"/>
      <c r="O36" s="83"/>
      <c r="P36" s="83"/>
      <c r="Q36" s="83"/>
      <c r="R36" s="83"/>
    </row>
    <row r="37" spans="1:18" s="79" customFormat="1" ht="13.5" customHeight="1" x14ac:dyDescent="0.25">
      <c r="A37" s="144"/>
      <c r="B37" s="88"/>
      <c r="C37" s="304"/>
      <c r="D37" s="344"/>
      <c r="E37" s="363"/>
      <c r="F37" s="386"/>
      <c r="G37" s="104"/>
      <c r="H37" s="114"/>
      <c r="I37" s="114"/>
      <c r="J37" s="133"/>
      <c r="K37" s="307"/>
      <c r="L37" s="83"/>
      <c r="M37" s="83"/>
      <c r="N37" s="83"/>
      <c r="O37" s="83"/>
      <c r="P37" s="83"/>
      <c r="Q37" s="83"/>
      <c r="R37" s="83"/>
    </row>
    <row r="38" spans="1:18" s="79" customFormat="1" ht="34.200000000000003" x14ac:dyDescent="0.25">
      <c r="A38" s="144" t="str">
        <f>$B$14</f>
        <v>I.</v>
      </c>
      <c r="B38" s="316">
        <f>B36+1</f>
        <v>12</v>
      </c>
      <c r="C38" s="304" t="s">
        <v>222</v>
      </c>
      <c r="D38" s="308" t="s">
        <v>36</v>
      </c>
      <c r="E38" s="363">
        <v>3</v>
      </c>
      <c r="F38" s="387"/>
      <c r="G38" s="104">
        <f>IF(OSNOVA!$B$43=1,E38*F38,"")</f>
        <v>0</v>
      </c>
      <c r="H38" s="300"/>
      <c r="I38" s="300"/>
      <c r="J38" s="301"/>
      <c r="K38" s="302"/>
      <c r="L38" s="83"/>
      <c r="M38" s="83"/>
      <c r="N38" s="83"/>
      <c r="O38" s="83"/>
      <c r="P38" s="83"/>
      <c r="Q38" s="83"/>
      <c r="R38" s="83"/>
    </row>
    <row r="39" spans="1:18" s="79" customFormat="1" ht="13.5" customHeight="1" x14ac:dyDescent="0.25">
      <c r="A39" s="144"/>
      <c r="B39" s="88"/>
      <c r="C39" s="304"/>
      <c r="D39" s="344"/>
      <c r="E39" s="363"/>
      <c r="F39" s="386"/>
      <c r="G39" s="104"/>
      <c r="H39" s="114"/>
      <c r="I39" s="114"/>
      <c r="J39" s="133"/>
      <c r="K39" s="307"/>
      <c r="L39" s="83"/>
      <c r="M39" s="83"/>
      <c r="N39" s="83"/>
      <c r="O39" s="83"/>
      <c r="P39" s="83"/>
      <c r="Q39" s="83"/>
      <c r="R39" s="83"/>
    </row>
    <row r="40" spans="1:18" s="79" customFormat="1" ht="34.200000000000003" x14ac:dyDescent="0.25">
      <c r="A40" s="144" t="str">
        <f>$B$14</f>
        <v>I.</v>
      </c>
      <c r="B40" s="316">
        <f>B38+1</f>
        <v>13</v>
      </c>
      <c r="C40" s="105" t="s">
        <v>176</v>
      </c>
      <c r="D40" s="308" t="s">
        <v>155</v>
      </c>
      <c r="E40" s="363">
        <v>1</v>
      </c>
      <c r="F40" s="387"/>
      <c r="G40" s="104">
        <f>IF(OSNOVA!$B$43=1,E40*F40,"")</f>
        <v>0</v>
      </c>
      <c r="H40" s="300"/>
      <c r="I40" s="300"/>
      <c r="J40" s="301"/>
      <c r="K40" s="302"/>
      <c r="L40" s="83"/>
      <c r="M40" s="83"/>
      <c r="N40" s="83"/>
      <c r="O40" s="83"/>
      <c r="P40" s="83"/>
      <c r="Q40" s="83"/>
      <c r="R40" s="83"/>
    </row>
    <row r="41" spans="1:18" s="79" customFormat="1" ht="13.5" customHeight="1" x14ac:dyDescent="0.25">
      <c r="A41" s="144"/>
      <c r="B41" s="88"/>
      <c r="C41" s="304"/>
      <c r="D41" s="344"/>
      <c r="E41" s="363"/>
      <c r="F41" s="386"/>
      <c r="G41" s="104"/>
      <c r="H41" s="114"/>
      <c r="I41" s="114"/>
      <c r="J41" s="133"/>
      <c r="K41" s="307"/>
      <c r="L41" s="83"/>
      <c r="M41" s="83"/>
      <c r="N41" s="83"/>
      <c r="O41" s="83"/>
      <c r="P41" s="83"/>
      <c r="Q41" s="83"/>
      <c r="R41" s="83"/>
    </row>
    <row r="42" spans="1:18" s="138" customFormat="1" ht="13.8" thickBot="1" x14ac:dyDescent="0.3">
      <c r="A42" s="143"/>
      <c r="B42" s="290"/>
      <c r="C42" s="226" t="str">
        <f>CONCATENATE(B14," ",C14," - SKUPAJ:")</f>
        <v>I. PREDDELA IN RUŠITVENA DELA - SKUPAJ:</v>
      </c>
      <c r="D42" s="226"/>
      <c r="E42" s="364"/>
      <c r="F42" s="388"/>
      <c r="G42" s="227">
        <f>IF(OSNOVA!$B$43=1,SUM(G15:G41),"")</f>
        <v>0</v>
      </c>
      <c r="H42" s="136"/>
      <c r="I42" s="242"/>
      <c r="J42" s="137"/>
      <c r="K42" s="137"/>
    </row>
    <row r="43" spans="1:18" s="138" customFormat="1" x14ac:dyDescent="0.25">
      <c r="A43" s="205"/>
      <c r="B43" s="291"/>
      <c r="C43" s="211"/>
      <c r="D43" s="211"/>
      <c r="E43" s="365"/>
      <c r="F43" s="389"/>
      <c r="G43" s="213"/>
      <c r="H43" s="136"/>
      <c r="I43" s="242"/>
      <c r="J43" s="137"/>
      <c r="K43" s="137"/>
    </row>
    <row r="44" spans="1:18" s="158" customFormat="1" ht="16.2" thickBot="1" x14ac:dyDescent="0.3">
      <c r="A44" s="153"/>
      <c r="B44" s="289" t="s">
        <v>140</v>
      </c>
      <c r="C44" s="345" t="s">
        <v>154</v>
      </c>
      <c r="D44" s="346"/>
      <c r="E44" s="366"/>
      <c r="F44" s="385"/>
      <c r="G44" s="155"/>
      <c r="H44" s="156"/>
      <c r="I44" s="156"/>
      <c r="J44" s="157"/>
      <c r="K44" s="157"/>
    </row>
    <row r="45" spans="1:18" x14ac:dyDescent="0.25">
      <c r="A45" s="140"/>
      <c r="B45" s="292"/>
      <c r="C45" s="347"/>
      <c r="D45" s="116"/>
      <c r="E45" s="367"/>
      <c r="F45" s="204"/>
      <c r="G45" s="113"/>
    </row>
    <row r="46" spans="1:18" s="79" customFormat="1" ht="57" x14ac:dyDescent="0.25">
      <c r="A46" s="144" t="str">
        <f>$B$44</f>
        <v>II.</v>
      </c>
      <c r="B46" s="283">
        <f>COUNT(#REF!)+1</f>
        <v>1</v>
      </c>
      <c r="C46" s="304" t="s">
        <v>199</v>
      </c>
      <c r="D46" s="308" t="s">
        <v>155</v>
      </c>
      <c r="E46" s="363">
        <v>82</v>
      </c>
      <c r="F46" s="387"/>
      <c r="G46" s="104">
        <f>IF(OSNOVA!$B$43=1,E46*F46,"")</f>
        <v>0</v>
      </c>
      <c r="H46" s="300"/>
      <c r="I46" s="300"/>
      <c r="J46" s="301"/>
      <c r="K46" s="302"/>
      <c r="L46" s="82"/>
      <c r="M46" s="83"/>
      <c r="N46" s="121"/>
      <c r="O46" s="118"/>
    </row>
    <row r="47" spans="1:18" s="79" customFormat="1" x14ac:dyDescent="0.25">
      <c r="A47" s="306"/>
      <c r="B47" s="283"/>
      <c r="C47" s="304"/>
      <c r="D47" s="308"/>
      <c r="E47" s="363"/>
      <c r="F47" s="387"/>
      <c r="G47" s="104"/>
      <c r="H47" s="156"/>
      <c r="I47" s="114"/>
      <c r="J47" s="133"/>
      <c r="K47" s="307"/>
      <c r="L47" s="82"/>
      <c r="M47" s="83"/>
      <c r="N47" s="121"/>
      <c r="O47" s="303"/>
    </row>
    <row r="48" spans="1:18" s="79" customFormat="1" ht="57" x14ac:dyDescent="0.25">
      <c r="A48" s="144" t="str">
        <f>$B$44</f>
        <v>II.</v>
      </c>
      <c r="B48" s="88">
        <f>COUNT($A$46:B46)+1</f>
        <v>2</v>
      </c>
      <c r="C48" s="357" t="s">
        <v>194</v>
      </c>
      <c r="D48" s="308"/>
      <c r="E48" s="368"/>
      <c r="F48" s="390"/>
      <c r="G48" s="308"/>
      <c r="H48" s="156"/>
      <c r="I48" s="114"/>
      <c r="J48" s="133"/>
      <c r="K48" s="307"/>
      <c r="L48" s="82"/>
      <c r="M48" s="83"/>
      <c r="N48" s="121"/>
      <c r="O48" s="303"/>
    </row>
    <row r="49" spans="1:15" s="79" customFormat="1" x14ac:dyDescent="0.25">
      <c r="A49" s="306"/>
      <c r="B49" s="283"/>
      <c r="C49" s="349" t="s">
        <v>223</v>
      </c>
      <c r="D49" s="308" t="s">
        <v>155</v>
      </c>
      <c r="E49" s="363">
        <v>258</v>
      </c>
      <c r="F49" s="387"/>
      <c r="G49" s="104">
        <f>IF(OSNOVA!$B$43=1,E49*F49,"")</f>
        <v>0</v>
      </c>
      <c r="H49" s="300"/>
      <c r="I49" s="350"/>
      <c r="J49" s="301"/>
      <c r="K49" s="302"/>
      <c r="L49" s="82"/>
      <c r="M49" s="83"/>
      <c r="N49" s="121"/>
      <c r="O49" s="303"/>
    </row>
    <row r="50" spans="1:15" s="79" customFormat="1" x14ac:dyDescent="0.25">
      <c r="A50" s="306"/>
      <c r="B50" s="283"/>
      <c r="C50" s="304"/>
      <c r="D50" s="308"/>
      <c r="E50" s="363"/>
      <c r="F50" s="387"/>
      <c r="G50" s="104"/>
      <c r="H50" s="156"/>
      <c r="I50" s="114"/>
      <c r="J50" s="133"/>
      <c r="K50" s="307"/>
      <c r="L50" s="82"/>
      <c r="M50" s="83"/>
      <c r="N50" s="121"/>
      <c r="O50" s="303"/>
    </row>
    <row r="51" spans="1:15" s="79" customFormat="1" ht="45.6" x14ac:dyDescent="0.25">
      <c r="A51" s="144" t="str">
        <f>$B$44</f>
        <v>II.</v>
      </c>
      <c r="B51" s="88">
        <f>COUNT($A$46:B49)+1</f>
        <v>3</v>
      </c>
      <c r="C51" s="357" t="s">
        <v>177</v>
      </c>
      <c r="D51" s="308" t="s">
        <v>155</v>
      </c>
      <c r="E51" s="363">
        <v>52</v>
      </c>
      <c r="F51" s="387"/>
      <c r="G51" s="104">
        <f>IF(OSNOVA!$B$43=1,E51*F51,"")</f>
        <v>0</v>
      </c>
      <c r="H51" s="300"/>
      <c r="I51" s="350"/>
      <c r="J51" s="301"/>
      <c r="K51" s="302"/>
      <c r="L51" s="82"/>
      <c r="M51" s="83"/>
      <c r="N51" s="121"/>
      <c r="O51" s="303"/>
    </row>
    <row r="52" spans="1:15" s="79" customFormat="1" x14ac:dyDescent="0.25">
      <c r="A52" s="306"/>
      <c r="B52" s="306"/>
      <c r="C52" s="359"/>
      <c r="D52" s="306"/>
      <c r="E52" s="369"/>
      <c r="F52" s="391"/>
      <c r="G52" s="306"/>
      <c r="H52" s="306"/>
      <c r="I52" s="306"/>
      <c r="J52" s="306"/>
      <c r="K52" s="306"/>
      <c r="L52" s="82"/>
      <c r="M52" s="83"/>
      <c r="N52" s="121"/>
      <c r="O52" s="303"/>
    </row>
    <row r="53" spans="1:15" s="79" customFormat="1" x14ac:dyDescent="0.25">
      <c r="A53" s="144" t="str">
        <f>$B$44</f>
        <v>II.</v>
      </c>
      <c r="B53" s="88">
        <f>COUNT($A$46:B51)+1</f>
        <v>4</v>
      </c>
      <c r="C53" s="304" t="s">
        <v>164</v>
      </c>
      <c r="D53" s="308" t="s">
        <v>8</v>
      </c>
      <c r="E53" s="363">
        <v>1552</v>
      </c>
      <c r="F53" s="387"/>
      <c r="G53" s="104">
        <f>IF(OSNOVA!$B$43=1,E53*F53,"")</f>
        <v>0</v>
      </c>
      <c r="H53" s="300"/>
      <c r="I53" s="300"/>
      <c r="J53" s="301"/>
      <c r="K53" s="302"/>
      <c r="L53" s="82"/>
      <c r="M53" s="83"/>
      <c r="N53" s="121"/>
      <c r="O53" s="303"/>
    </row>
    <row r="54" spans="1:15" s="79" customFormat="1" x14ac:dyDescent="0.25">
      <c r="A54" s="144"/>
      <c r="B54" s="88"/>
      <c r="C54" s="304"/>
      <c r="D54" s="308"/>
      <c r="E54" s="370"/>
      <c r="F54" s="387"/>
      <c r="G54" s="104"/>
      <c r="H54" s="156"/>
      <c r="I54" s="309"/>
      <c r="J54" s="310"/>
      <c r="K54" s="310"/>
      <c r="L54" s="82"/>
      <c r="M54" s="83"/>
      <c r="N54" s="121"/>
      <c r="O54" s="118"/>
    </row>
    <row r="55" spans="1:15" s="79" customFormat="1" ht="22.8" x14ac:dyDescent="0.25">
      <c r="A55" s="144" t="str">
        <f>$B$44</f>
        <v>II.</v>
      </c>
      <c r="B55" s="88">
        <f>COUNT($A$46:B53)+1</f>
        <v>5</v>
      </c>
      <c r="C55" s="304" t="s">
        <v>224</v>
      </c>
      <c r="D55" s="308" t="s">
        <v>155</v>
      </c>
      <c r="E55" s="363">
        <v>428</v>
      </c>
      <c r="F55" s="387"/>
      <c r="G55" s="104">
        <f>IF(OSNOVA!$B$43=1,E55*F55,"")</f>
        <v>0</v>
      </c>
      <c r="H55" s="300"/>
      <c r="I55" s="300"/>
      <c r="J55" s="301"/>
      <c r="K55" s="302"/>
      <c r="L55" s="82"/>
      <c r="M55" s="83"/>
      <c r="N55" s="121"/>
      <c r="O55" s="118"/>
    </row>
    <row r="56" spans="1:15" s="79" customFormat="1" x14ac:dyDescent="0.25">
      <c r="A56" s="144"/>
      <c r="B56" s="88"/>
      <c r="C56" s="304"/>
      <c r="D56" s="308"/>
      <c r="E56" s="370"/>
      <c r="F56" s="387"/>
      <c r="G56" s="104"/>
      <c r="H56" s="156"/>
      <c r="I56" s="309"/>
      <c r="J56" s="310"/>
      <c r="K56" s="310"/>
      <c r="L56" s="82"/>
      <c r="M56" s="83"/>
      <c r="N56" s="121"/>
      <c r="O56" s="118"/>
    </row>
    <row r="57" spans="1:15" s="79" customFormat="1" ht="45.6" x14ac:dyDescent="0.25">
      <c r="A57" s="144" t="str">
        <f>$B$44</f>
        <v>II.</v>
      </c>
      <c r="B57" s="88">
        <f>COUNT($A$46:B55)+1</f>
        <v>6</v>
      </c>
      <c r="C57" s="358" t="s">
        <v>178</v>
      </c>
      <c r="D57" s="308" t="s">
        <v>8</v>
      </c>
      <c r="E57" s="363">
        <v>355</v>
      </c>
      <c r="F57" s="387"/>
      <c r="G57" s="104">
        <f>IF(OSNOVA!$B$43=1,E57*F57,"")</f>
        <v>0</v>
      </c>
      <c r="H57" s="300"/>
      <c r="I57" s="300"/>
      <c r="J57" s="301"/>
      <c r="K57" s="302"/>
      <c r="L57" s="82"/>
      <c r="M57" s="83"/>
      <c r="N57" s="121"/>
      <c r="O57" s="303"/>
    </row>
    <row r="58" spans="1:15" s="79" customFormat="1" x14ac:dyDescent="0.25">
      <c r="A58" s="144"/>
      <c r="B58" s="88"/>
      <c r="C58" s="304"/>
      <c r="D58" s="308"/>
      <c r="E58" s="363"/>
      <c r="F58" s="387"/>
      <c r="G58" s="104"/>
      <c r="H58" s="309"/>
      <c r="I58" s="309"/>
      <c r="J58" s="310"/>
      <c r="K58" s="310"/>
      <c r="L58" s="82"/>
      <c r="M58" s="83"/>
      <c r="N58" s="121"/>
      <c r="O58" s="118"/>
    </row>
    <row r="59" spans="1:15" s="79" customFormat="1" ht="45.6" x14ac:dyDescent="0.25">
      <c r="A59" s="144" t="str">
        <f>$B$44</f>
        <v>II.</v>
      </c>
      <c r="B59" s="88">
        <f>COUNT($A$46:B57)+1</f>
        <v>7</v>
      </c>
      <c r="C59" s="356" t="s">
        <v>179</v>
      </c>
      <c r="D59" s="308" t="s">
        <v>155</v>
      </c>
      <c r="E59" s="363">
        <v>206</v>
      </c>
      <c r="F59" s="387"/>
      <c r="G59" s="104">
        <f>IF(OSNOVA!$B$43=1,E59*F59,"")</f>
        <v>0</v>
      </c>
      <c r="H59" s="300"/>
      <c r="I59" s="300"/>
      <c r="J59" s="301"/>
      <c r="K59" s="302"/>
      <c r="L59" s="82"/>
      <c r="M59" s="83"/>
      <c r="N59" s="121"/>
      <c r="O59" s="118"/>
    </row>
    <row r="60" spans="1:15" s="79" customFormat="1" x14ac:dyDescent="0.25">
      <c r="A60" s="144"/>
      <c r="B60" s="88"/>
      <c r="C60" s="304"/>
      <c r="D60" s="308"/>
      <c r="E60" s="371"/>
      <c r="F60" s="387"/>
      <c r="G60" s="104"/>
      <c r="H60" s="156"/>
      <c r="I60" s="309"/>
      <c r="J60" s="310"/>
      <c r="K60" s="310"/>
      <c r="L60" s="82"/>
      <c r="M60" s="83"/>
      <c r="N60" s="121"/>
      <c r="O60" s="118"/>
    </row>
    <row r="61" spans="1:15" s="138" customFormat="1" ht="13.8" thickBot="1" x14ac:dyDescent="0.3">
      <c r="A61" s="143"/>
      <c r="B61" s="290"/>
      <c r="C61" s="226" t="str">
        <f>CONCATENATE(B44," ",C44," - SKUPAJ:")</f>
        <v>II. ZEMELJSKA DELA - SKUPAJ:</v>
      </c>
      <c r="D61" s="226"/>
      <c r="E61" s="364"/>
      <c r="F61" s="388"/>
      <c r="G61" s="227">
        <f>IF(OSNOVA!$B$43=1,SUM(G45:G60),"")</f>
        <v>0</v>
      </c>
      <c r="H61" s="136"/>
      <c r="I61" s="242"/>
      <c r="J61" s="137"/>
      <c r="K61" s="137"/>
    </row>
    <row r="62" spans="1:15" s="138" customFormat="1" x14ac:dyDescent="0.25">
      <c r="A62" s="205"/>
      <c r="B62" s="291"/>
      <c r="C62" s="194"/>
      <c r="D62" s="194"/>
      <c r="E62" s="372"/>
      <c r="F62" s="392"/>
      <c r="G62" s="313"/>
      <c r="H62" s="136"/>
      <c r="I62" s="242"/>
      <c r="J62" s="137"/>
      <c r="K62" s="137"/>
    </row>
    <row r="63" spans="1:15" s="138" customFormat="1" ht="16.2" thickBot="1" x14ac:dyDescent="0.3">
      <c r="A63" s="153"/>
      <c r="B63" s="289" t="s">
        <v>156</v>
      </c>
      <c r="C63" s="345" t="s">
        <v>169</v>
      </c>
      <c r="D63" s="348"/>
      <c r="E63" s="366"/>
      <c r="F63" s="393"/>
      <c r="G63" s="155"/>
      <c r="H63" s="156"/>
      <c r="I63" s="156"/>
      <c r="J63" s="157"/>
      <c r="K63" s="157"/>
    </row>
    <row r="64" spans="1:15" s="138" customFormat="1" x14ac:dyDescent="0.25">
      <c r="A64" s="140"/>
      <c r="B64" s="292"/>
      <c r="C64" s="347"/>
      <c r="D64" s="116"/>
      <c r="E64" s="367"/>
      <c r="F64" s="204"/>
      <c r="G64" s="113"/>
      <c r="H64" s="94"/>
      <c r="I64" s="94"/>
      <c r="J64" s="131"/>
      <c r="K64" s="131"/>
    </row>
    <row r="65" spans="1:11" s="138" customFormat="1" x14ac:dyDescent="0.25">
      <c r="A65" s="340" t="str">
        <f>$B$63</f>
        <v>III.</v>
      </c>
      <c r="B65" s="283">
        <f>COUNT(#REF!)+1</f>
        <v>1</v>
      </c>
      <c r="C65" s="304" t="s">
        <v>198</v>
      </c>
      <c r="D65" s="308" t="s">
        <v>8</v>
      </c>
      <c r="E65" s="368">
        <v>528</v>
      </c>
      <c r="F65" s="387"/>
      <c r="G65" s="104">
        <f>IF(OSNOVA!$B$43=1,E65*F65,"")</f>
        <v>0</v>
      </c>
      <c r="H65" s="300"/>
      <c r="I65" s="300"/>
      <c r="J65" s="301"/>
      <c r="K65" s="302"/>
    </row>
    <row r="66" spans="1:11" s="138" customFormat="1" x14ac:dyDescent="0.25">
      <c r="A66" s="299"/>
      <c r="B66" s="283"/>
      <c r="C66" s="304"/>
      <c r="D66" s="308"/>
      <c r="E66" s="368"/>
      <c r="F66" s="387"/>
      <c r="G66" s="104"/>
      <c r="H66" s="309"/>
      <c r="I66" s="309"/>
      <c r="J66" s="310"/>
      <c r="K66" s="310"/>
    </row>
    <row r="67" spans="1:11" s="138" customFormat="1" ht="22.8" x14ac:dyDescent="0.25">
      <c r="A67" s="340" t="str">
        <f>$B$63</f>
        <v>III.</v>
      </c>
      <c r="B67" s="316">
        <f>B65+1</f>
        <v>2</v>
      </c>
      <c r="C67" s="304" t="s">
        <v>180</v>
      </c>
      <c r="D67" s="308" t="s">
        <v>155</v>
      </c>
      <c r="E67" s="368">
        <v>302</v>
      </c>
      <c r="F67" s="387"/>
      <c r="G67" s="104">
        <f>IF(OSNOVA!$B$43=1,E67*F67,"")</f>
        <v>0</v>
      </c>
      <c r="H67" s="300"/>
      <c r="I67" s="300"/>
      <c r="J67" s="301"/>
      <c r="K67" s="302"/>
    </row>
    <row r="68" spans="1:11" s="138" customFormat="1" x14ac:dyDescent="0.25">
      <c r="A68" s="340"/>
      <c r="B68" s="316"/>
      <c r="C68" s="304"/>
      <c r="D68" s="308"/>
      <c r="E68" s="368"/>
      <c r="F68" s="387"/>
      <c r="G68" s="104"/>
      <c r="H68" s="309"/>
      <c r="I68" s="309"/>
      <c r="J68" s="310"/>
      <c r="K68" s="310"/>
    </row>
    <row r="69" spans="1:11" s="138" customFormat="1" ht="22.8" x14ac:dyDescent="0.25">
      <c r="A69" s="340" t="str">
        <f>$B$63</f>
        <v>III.</v>
      </c>
      <c r="B69" s="316">
        <f>B67+1</f>
        <v>3</v>
      </c>
      <c r="C69" s="304" t="s">
        <v>216</v>
      </c>
      <c r="D69" s="308" t="s">
        <v>155</v>
      </c>
      <c r="E69" s="368">
        <v>7</v>
      </c>
      <c r="F69" s="387"/>
      <c r="G69" s="104">
        <f>IF(OSNOVA!$B$43=1,E69*F69,"")</f>
        <v>0</v>
      </c>
      <c r="H69" s="300"/>
      <c r="I69" s="300"/>
      <c r="J69" s="301"/>
      <c r="K69" s="302"/>
    </row>
    <row r="70" spans="1:11" s="138" customFormat="1" x14ac:dyDescent="0.25">
      <c r="A70" s="340"/>
      <c r="B70" s="316"/>
      <c r="C70" s="304"/>
      <c r="D70" s="308"/>
      <c r="E70" s="368"/>
      <c r="F70" s="387"/>
      <c r="G70" s="104"/>
      <c r="H70" s="309"/>
      <c r="I70" s="309"/>
      <c r="J70" s="310"/>
      <c r="K70" s="310"/>
    </row>
    <row r="71" spans="1:11" s="138" customFormat="1" ht="34.200000000000003" x14ac:dyDescent="0.25">
      <c r="A71" s="340" t="str">
        <f>$B$63</f>
        <v>III.</v>
      </c>
      <c r="B71" s="316">
        <f>B69+1</f>
        <v>4</v>
      </c>
      <c r="C71" s="304" t="s">
        <v>167</v>
      </c>
      <c r="D71" s="308" t="s">
        <v>157</v>
      </c>
      <c r="E71" s="368">
        <v>181</v>
      </c>
      <c r="F71" s="387"/>
      <c r="G71" s="104">
        <f>IF(OSNOVA!$B$43=1,E71*F71,"")</f>
        <v>0</v>
      </c>
      <c r="H71" s="300"/>
      <c r="I71" s="300"/>
      <c r="J71" s="301"/>
      <c r="K71" s="302"/>
    </row>
    <row r="72" spans="1:11" s="138" customFormat="1" x14ac:dyDescent="0.25">
      <c r="A72" s="340"/>
      <c r="B72" s="316"/>
      <c r="C72" s="304"/>
      <c r="D72" s="308"/>
      <c r="E72" s="368"/>
      <c r="F72" s="387"/>
      <c r="G72" s="104"/>
      <c r="H72" s="309"/>
      <c r="I72" s="309"/>
      <c r="J72" s="310"/>
      <c r="K72" s="310"/>
    </row>
    <row r="73" spans="1:11" s="138" customFormat="1" ht="34.200000000000003" x14ac:dyDescent="0.25">
      <c r="A73" s="340" t="str">
        <f>$B$63</f>
        <v>III.</v>
      </c>
      <c r="B73" s="316">
        <f>B71+1</f>
        <v>5</v>
      </c>
      <c r="C73" s="304" t="s">
        <v>211</v>
      </c>
      <c r="D73" s="308" t="s">
        <v>157</v>
      </c>
      <c r="E73" s="368">
        <v>9</v>
      </c>
      <c r="F73" s="387"/>
      <c r="G73" s="104">
        <f>IF(OSNOVA!$B$43=1,E73*F73,"")</f>
        <v>0</v>
      </c>
      <c r="H73" s="300"/>
      <c r="I73" s="300"/>
      <c r="J73" s="301"/>
      <c r="K73" s="302"/>
    </row>
    <row r="74" spans="1:11" s="138" customFormat="1" x14ac:dyDescent="0.25">
      <c r="A74" s="340"/>
      <c r="B74" s="316"/>
      <c r="C74" s="304"/>
      <c r="D74" s="308"/>
      <c r="E74" s="368"/>
      <c r="F74" s="387"/>
      <c r="G74" s="104"/>
      <c r="H74" s="309"/>
      <c r="I74" s="309"/>
      <c r="J74" s="310"/>
      <c r="K74" s="310"/>
    </row>
    <row r="75" spans="1:11" s="138" customFormat="1" ht="34.200000000000003" x14ac:dyDescent="0.25">
      <c r="A75" s="340" t="str">
        <f>$B$63</f>
        <v>III.</v>
      </c>
      <c r="B75" s="316">
        <f>B73+1</f>
        <v>6</v>
      </c>
      <c r="C75" s="304" t="s">
        <v>182</v>
      </c>
      <c r="D75" s="308" t="s">
        <v>157</v>
      </c>
      <c r="E75" s="368">
        <v>34</v>
      </c>
      <c r="F75" s="387"/>
      <c r="G75" s="104">
        <f>IF(OSNOVA!$B$43=1,E75*F75,"")</f>
        <v>0</v>
      </c>
      <c r="H75" s="300"/>
      <c r="I75" s="300"/>
      <c r="J75" s="301"/>
      <c r="K75" s="302"/>
    </row>
    <row r="76" spans="1:11" s="138" customFormat="1" x14ac:dyDescent="0.25">
      <c r="A76" s="340"/>
      <c r="B76" s="316"/>
      <c r="C76" s="352"/>
      <c r="D76" s="308"/>
      <c r="E76" s="368"/>
      <c r="F76" s="387"/>
      <c r="G76" s="104"/>
      <c r="H76" s="309"/>
      <c r="I76" s="309"/>
      <c r="J76" s="310"/>
      <c r="K76" s="310"/>
    </row>
    <row r="77" spans="1:11" s="138" customFormat="1" ht="22.8" x14ac:dyDescent="0.25">
      <c r="A77" s="340" t="str">
        <f>$B$63</f>
        <v>III.</v>
      </c>
      <c r="B77" s="316">
        <f>B75+1</f>
        <v>7</v>
      </c>
      <c r="C77" s="304" t="s">
        <v>215</v>
      </c>
      <c r="D77" s="308" t="s">
        <v>8</v>
      </c>
      <c r="E77" s="368">
        <v>520</v>
      </c>
      <c r="F77" s="387"/>
      <c r="G77" s="104">
        <f>IF(OSNOVA!$B$43=1,E77*F77,"")</f>
        <v>0</v>
      </c>
      <c r="H77" s="300"/>
      <c r="I77" s="300"/>
      <c r="J77" s="301"/>
      <c r="K77" s="302"/>
    </row>
    <row r="78" spans="1:11" s="138" customFormat="1" x14ac:dyDescent="0.25">
      <c r="A78" s="340"/>
      <c r="B78" s="316"/>
      <c r="C78" s="304"/>
      <c r="D78" s="308"/>
      <c r="E78" s="368"/>
      <c r="F78" s="387"/>
      <c r="G78" s="104"/>
      <c r="H78" s="309"/>
      <c r="I78" s="309"/>
      <c r="J78" s="310"/>
      <c r="K78" s="310"/>
    </row>
    <row r="79" spans="1:11" s="138" customFormat="1" ht="22.8" x14ac:dyDescent="0.25">
      <c r="A79" s="340" t="str">
        <f>$B$63</f>
        <v>III.</v>
      </c>
      <c r="B79" s="316">
        <f>B77+1</f>
        <v>8</v>
      </c>
      <c r="C79" s="304" t="s">
        <v>213</v>
      </c>
      <c r="D79" s="308" t="s">
        <v>8</v>
      </c>
      <c r="E79" s="368">
        <v>520</v>
      </c>
      <c r="F79" s="387"/>
      <c r="G79" s="104">
        <f>IF(OSNOVA!$B$43=1,E79*F79,"")</f>
        <v>0</v>
      </c>
      <c r="H79" s="300"/>
      <c r="I79" s="300"/>
      <c r="J79" s="301"/>
      <c r="K79" s="302"/>
    </row>
    <row r="80" spans="1:11" s="138" customFormat="1" x14ac:dyDescent="0.25">
      <c r="A80" s="340"/>
      <c r="B80" s="316"/>
      <c r="C80" s="304"/>
      <c r="D80" s="308"/>
      <c r="E80" s="368"/>
      <c r="F80" s="387"/>
      <c r="G80" s="104"/>
      <c r="H80" s="309"/>
      <c r="I80" s="309"/>
      <c r="J80" s="310"/>
      <c r="K80" s="310"/>
    </row>
    <row r="81" spans="1:16" s="138" customFormat="1" ht="22.8" x14ac:dyDescent="0.25">
      <c r="A81" s="340" t="str">
        <f>$B$63</f>
        <v>III.</v>
      </c>
      <c r="B81" s="316">
        <f>B79+1</f>
        <v>9</v>
      </c>
      <c r="C81" s="304" t="s">
        <v>214</v>
      </c>
      <c r="D81" s="308" t="s">
        <v>8</v>
      </c>
      <c r="E81" s="368">
        <v>21</v>
      </c>
      <c r="F81" s="387"/>
      <c r="G81" s="104">
        <f>IF(OSNOVA!$B$43=1,E81*F81,"")</f>
        <v>0</v>
      </c>
      <c r="H81" s="300"/>
      <c r="I81" s="300"/>
      <c r="J81" s="301"/>
      <c r="K81" s="302"/>
    </row>
    <row r="82" spans="1:16" s="138" customFormat="1" x14ac:dyDescent="0.25">
      <c r="A82" s="340"/>
      <c r="B82" s="316"/>
      <c r="C82" s="304"/>
      <c r="D82" s="308"/>
      <c r="E82" s="368"/>
      <c r="F82" s="387"/>
      <c r="G82" s="104"/>
      <c r="H82" s="309"/>
      <c r="I82" s="309"/>
      <c r="J82" s="310"/>
      <c r="K82" s="310"/>
    </row>
    <row r="83" spans="1:16" s="138" customFormat="1" x14ac:dyDescent="0.25">
      <c r="A83" s="340" t="str">
        <f>$B$63</f>
        <v>III.</v>
      </c>
      <c r="B83" s="316">
        <f>B81+1</f>
        <v>10</v>
      </c>
      <c r="C83" s="105" t="s">
        <v>212</v>
      </c>
      <c r="D83" s="308" t="s">
        <v>23</v>
      </c>
      <c r="E83" s="368">
        <v>1</v>
      </c>
      <c r="F83" s="387"/>
      <c r="G83" s="104">
        <f>IF(OSNOVA!$B$43=1,E83*F83,"")</f>
        <v>0</v>
      </c>
      <c r="H83" s="300"/>
      <c r="I83" s="300"/>
      <c r="J83" s="301"/>
      <c r="K83" s="302"/>
    </row>
    <row r="84" spans="1:16" s="138" customFormat="1" x14ac:dyDescent="0.25">
      <c r="A84" s="144"/>
      <c r="B84" s="88"/>
      <c r="C84" s="105"/>
      <c r="D84" s="308"/>
      <c r="E84" s="368"/>
      <c r="F84" s="387"/>
      <c r="G84" s="104"/>
      <c r="H84" s="309"/>
      <c r="I84" s="309"/>
      <c r="J84" s="310"/>
      <c r="K84" s="310"/>
    </row>
    <row r="85" spans="1:16" s="138" customFormat="1" ht="13.8" thickBot="1" x14ac:dyDescent="0.3">
      <c r="A85" s="143"/>
      <c r="B85" s="290"/>
      <c r="C85" s="226" t="str">
        <f>CONCATENATE(B63," ",C63," - SKUPAJ:")</f>
        <v>III. VOZIŠČNA KONSTRUKCIJA - SKUPAJ:</v>
      </c>
      <c r="D85" s="226"/>
      <c r="E85" s="364"/>
      <c r="F85" s="388"/>
      <c r="G85" s="227">
        <f>IF(OSNOVA!$B$43=1,SUM(G64:G84),"")</f>
        <v>0</v>
      </c>
      <c r="H85" s="136"/>
      <c r="I85" s="242"/>
      <c r="J85" s="137"/>
      <c r="K85" s="137"/>
    </row>
    <row r="86" spans="1:16" s="138" customFormat="1" x14ac:dyDescent="0.25">
      <c r="A86" s="205"/>
      <c r="B86" s="291"/>
      <c r="C86" s="211"/>
      <c r="D86" s="211"/>
      <c r="E86" s="365"/>
      <c r="F86" s="389"/>
      <c r="G86" s="213"/>
      <c r="H86" s="136"/>
      <c r="I86" s="242"/>
      <c r="J86" s="137"/>
      <c r="K86" s="137"/>
    </row>
    <row r="87" spans="1:16" s="158" customFormat="1" ht="16.2" thickBot="1" x14ac:dyDescent="0.3">
      <c r="A87" s="153"/>
      <c r="B87" s="289" t="s">
        <v>21</v>
      </c>
      <c r="C87" s="345" t="s">
        <v>25</v>
      </c>
      <c r="D87" s="348"/>
      <c r="E87" s="366"/>
      <c r="F87" s="393"/>
      <c r="G87" s="155"/>
      <c r="H87" s="156"/>
      <c r="I87" s="156"/>
      <c r="J87" s="157"/>
      <c r="K87" s="157"/>
    </row>
    <row r="88" spans="1:16" x14ac:dyDescent="0.25">
      <c r="A88" s="140"/>
      <c r="B88" s="292"/>
      <c r="C88" s="347"/>
      <c r="D88" s="116"/>
      <c r="E88" s="367"/>
      <c r="F88" s="204"/>
      <c r="G88" s="113"/>
    </row>
    <row r="89" spans="1:16" s="79" customFormat="1" ht="68.400000000000006" x14ac:dyDescent="0.25">
      <c r="A89" s="144" t="str">
        <f>$B$87</f>
        <v>IV.</v>
      </c>
      <c r="B89" s="283">
        <f>COUNT(#REF!)+1</f>
        <v>1</v>
      </c>
      <c r="C89" s="304" t="s">
        <v>218</v>
      </c>
      <c r="D89" s="308" t="s">
        <v>8</v>
      </c>
      <c r="E89" s="368">
        <v>575</v>
      </c>
      <c r="F89" s="387"/>
      <c r="G89" s="104">
        <f>IF(OSNOVA!$B$43=1,E89*F89,"")</f>
        <v>0</v>
      </c>
      <c r="H89" s="300"/>
      <c r="I89" s="300"/>
      <c r="J89" s="301"/>
      <c r="K89" s="302"/>
      <c r="L89" s="82"/>
      <c r="M89" s="83"/>
      <c r="N89" s="121"/>
      <c r="O89" s="118"/>
    </row>
    <row r="90" spans="1:16" s="79" customFormat="1" x14ac:dyDescent="0.25">
      <c r="A90" s="144"/>
      <c r="B90" s="88"/>
      <c r="C90" s="351"/>
      <c r="D90" s="308"/>
      <c r="E90" s="368"/>
      <c r="F90" s="387"/>
      <c r="G90" s="104"/>
      <c r="H90" s="309"/>
      <c r="I90" s="309"/>
      <c r="J90" s="310"/>
      <c r="K90" s="310"/>
      <c r="L90" s="82"/>
      <c r="M90" s="83"/>
      <c r="N90" s="121"/>
      <c r="O90" s="118"/>
    </row>
    <row r="91" spans="1:16" s="79" customFormat="1" ht="22.8" x14ac:dyDescent="0.25">
      <c r="A91" s="144" t="str">
        <f>$B$87</f>
        <v>IV.</v>
      </c>
      <c r="B91" s="88">
        <f>COUNT($A$89:B89)+1</f>
        <v>2</v>
      </c>
      <c r="C91" s="304" t="s">
        <v>219</v>
      </c>
      <c r="D91" s="308" t="s">
        <v>155</v>
      </c>
      <c r="E91" s="368">
        <v>32</v>
      </c>
      <c r="F91" s="387"/>
      <c r="G91" s="104">
        <f>IF(OSNOVA!$B$43=1,E91*F91,"")</f>
        <v>0</v>
      </c>
      <c r="H91" s="300"/>
      <c r="I91" s="300"/>
      <c r="J91" s="301"/>
      <c r="K91" s="302"/>
      <c r="L91" s="82"/>
      <c r="M91" s="83"/>
      <c r="N91" s="121"/>
      <c r="O91" s="118"/>
    </row>
    <row r="92" spans="1:16" s="79" customFormat="1" x14ac:dyDescent="0.25">
      <c r="A92" s="299"/>
      <c r="B92" s="283"/>
      <c r="C92" s="351"/>
      <c r="D92" s="308"/>
      <c r="E92" s="368"/>
      <c r="F92" s="387"/>
      <c r="G92" s="104"/>
      <c r="H92" s="309"/>
      <c r="I92" s="309"/>
      <c r="J92" s="310"/>
      <c r="K92" s="310"/>
      <c r="L92" s="82"/>
      <c r="M92" s="83"/>
      <c r="N92" s="121"/>
      <c r="O92" s="118"/>
    </row>
    <row r="93" spans="1:16" s="79" customFormat="1" ht="45.6" x14ac:dyDescent="0.25">
      <c r="A93" s="144" t="str">
        <f>$B$87</f>
        <v>IV.</v>
      </c>
      <c r="B93" s="88">
        <f>COUNT($A$89:B91)+1</f>
        <v>3</v>
      </c>
      <c r="C93" s="304" t="s">
        <v>217</v>
      </c>
      <c r="D93" s="308" t="s">
        <v>8</v>
      </c>
      <c r="E93" s="368">
        <v>575</v>
      </c>
      <c r="F93" s="387"/>
      <c r="G93" s="104">
        <f>IF(OSNOVA!$B$43=1,E93*F93,"")</f>
        <v>0</v>
      </c>
      <c r="H93" s="300"/>
      <c r="I93" s="300"/>
      <c r="J93" s="301"/>
      <c r="K93" s="302"/>
      <c r="L93" s="82"/>
      <c r="M93" s="83"/>
      <c r="N93" s="121"/>
      <c r="O93" s="118"/>
    </row>
    <row r="94" spans="1:16" s="79" customFormat="1" x14ac:dyDescent="0.25">
      <c r="A94" s="144"/>
      <c r="B94" s="88"/>
      <c r="C94" s="351"/>
      <c r="D94" s="308"/>
      <c r="E94" s="368"/>
      <c r="F94" s="387"/>
      <c r="G94" s="104"/>
      <c r="H94" s="309"/>
      <c r="I94" s="309"/>
      <c r="J94" s="310"/>
      <c r="K94" s="310"/>
      <c r="L94" s="82"/>
      <c r="M94" s="83"/>
      <c r="N94" s="121"/>
      <c r="O94" s="118"/>
    </row>
    <row r="95" spans="1:16" s="79" customFormat="1" ht="34.200000000000003" x14ac:dyDescent="0.25">
      <c r="A95" s="144" t="str">
        <f>$B$87</f>
        <v>IV.</v>
      </c>
      <c r="B95" s="88">
        <f>COUNT($A$89:B94)+1</f>
        <v>4</v>
      </c>
      <c r="C95" s="304" t="s">
        <v>220</v>
      </c>
      <c r="D95" s="308" t="s">
        <v>8</v>
      </c>
      <c r="E95" s="368">
        <v>575</v>
      </c>
      <c r="F95" s="387"/>
      <c r="G95" s="104">
        <f>IF(OSNOVA!$B$43=1,E95*F95,"")</f>
        <v>0</v>
      </c>
      <c r="H95" s="300"/>
      <c r="I95" s="300"/>
      <c r="J95" s="301"/>
      <c r="K95" s="302"/>
      <c r="L95" s="82"/>
      <c r="M95" s="83"/>
      <c r="N95" s="336"/>
      <c r="O95" s="338"/>
      <c r="P95" s="337"/>
    </row>
    <row r="96" spans="1:16" s="79" customFormat="1" x14ac:dyDescent="0.25">
      <c r="A96" s="144"/>
      <c r="B96" s="88"/>
      <c r="C96" s="304"/>
      <c r="D96" s="308"/>
      <c r="E96" s="368"/>
      <c r="F96" s="387"/>
      <c r="G96" s="104"/>
      <c r="H96" s="309"/>
      <c r="I96" s="309"/>
      <c r="J96" s="310"/>
      <c r="K96" s="310"/>
      <c r="L96" s="343"/>
      <c r="M96" s="342"/>
      <c r="N96" s="327"/>
      <c r="O96" s="83"/>
    </row>
    <row r="97" spans="1:16" s="138" customFormat="1" ht="13.8" thickBot="1" x14ac:dyDescent="0.3">
      <c r="A97" s="143"/>
      <c r="B97" s="290"/>
      <c r="C97" s="226" t="str">
        <f>CONCATENATE(B87," ",C87," - SKUPAJ:")</f>
        <v>IV. GRADBENA DELA in OBRTNIŠKA DELA - SKUPAJ:</v>
      </c>
      <c r="D97" s="226"/>
      <c r="E97" s="364"/>
      <c r="F97" s="388"/>
      <c r="G97" s="227">
        <f>IF(OSNOVA!$B$43=1,SUM(G89:G95),"")</f>
        <v>0</v>
      </c>
      <c r="H97" s="136"/>
      <c r="I97" s="242"/>
      <c r="J97" s="137"/>
      <c r="K97" s="137"/>
    </row>
    <row r="98" spans="1:16" s="138" customFormat="1" x14ac:dyDescent="0.25">
      <c r="A98" s="205"/>
      <c r="B98" s="291"/>
      <c r="C98" s="194"/>
      <c r="D98" s="194"/>
      <c r="E98" s="372"/>
      <c r="F98" s="392"/>
      <c r="G98" s="313"/>
      <c r="H98" s="136"/>
      <c r="I98" s="242"/>
      <c r="J98" s="137"/>
      <c r="K98" s="137"/>
    </row>
    <row r="99" spans="1:16" s="158" customFormat="1" ht="16.2" thickBot="1" x14ac:dyDescent="0.3">
      <c r="A99" s="153"/>
      <c r="B99" s="289" t="s">
        <v>168</v>
      </c>
      <c r="C99" s="345" t="s">
        <v>172</v>
      </c>
      <c r="D99" s="346"/>
      <c r="E99" s="366"/>
      <c r="F99" s="385"/>
      <c r="G99" s="155"/>
      <c r="H99" s="156"/>
      <c r="I99" s="156"/>
      <c r="J99" s="157"/>
      <c r="K99" s="157"/>
      <c r="N99" s="335"/>
      <c r="O99" s="335"/>
      <c r="P99" s="335"/>
    </row>
    <row r="100" spans="1:16" x14ac:dyDescent="0.25">
      <c r="A100" s="140"/>
      <c r="B100" s="292"/>
      <c r="C100" s="347"/>
      <c r="D100" s="116"/>
      <c r="E100" s="367"/>
      <c r="F100" s="204"/>
      <c r="G100" s="113"/>
      <c r="N100" s="81"/>
      <c r="O100" s="81"/>
      <c r="P100" s="81"/>
    </row>
    <row r="101" spans="1:16" s="79" customFormat="1" ht="22.8" x14ac:dyDescent="0.25">
      <c r="A101" s="340" t="str">
        <f>$B$99</f>
        <v>VI.</v>
      </c>
      <c r="B101" s="341">
        <f>1</f>
        <v>1</v>
      </c>
      <c r="C101" s="304" t="s">
        <v>170</v>
      </c>
      <c r="D101" s="308" t="s">
        <v>36</v>
      </c>
      <c r="E101" s="363">
        <v>6</v>
      </c>
      <c r="F101" s="387"/>
      <c r="G101" s="104">
        <f>IF(OSNOVA!$B$43=1,E101*F101,"")</f>
        <v>0</v>
      </c>
      <c r="H101" s="300"/>
      <c r="I101" s="300"/>
      <c r="J101" s="301"/>
      <c r="K101" s="302"/>
      <c r="L101" s="82"/>
      <c r="M101" s="83"/>
      <c r="N101" s="336"/>
      <c r="O101" s="81"/>
      <c r="P101" s="337"/>
    </row>
    <row r="102" spans="1:16" s="79" customFormat="1" x14ac:dyDescent="0.25">
      <c r="A102" s="340"/>
      <c r="B102" s="341"/>
      <c r="C102" s="304" t="s">
        <v>64</v>
      </c>
      <c r="D102" s="344"/>
      <c r="E102" s="363"/>
      <c r="F102" s="386"/>
      <c r="G102" s="104"/>
      <c r="H102" s="114"/>
      <c r="I102" s="114"/>
      <c r="J102" s="133"/>
      <c r="K102" s="133"/>
      <c r="L102" s="82"/>
      <c r="M102" s="83"/>
      <c r="N102" s="336"/>
      <c r="O102" s="338"/>
      <c r="P102" s="337"/>
    </row>
    <row r="103" spans="1:16" s="79" customFormat="1" ht="34.200000000000003" x14ac:dyDescent="0.25">
      <c r="A103" s="340" t="str">
        <f>$B$99</f>
        <v>VI.</v>
      </c>
      <c r="B103" s="316">
        <f>B101+1</f>
        <v>2</v>
      </c>
      <c r="C103" s="304" t="s">
        <v>228</v>
      </c>
      <c r="D103" s="308" t="s">
        <v>36</v>
      </c>
      <c r="E103" s="363">
        <v>5</v>
      </c>
      <c r="F103" s="387"/>
      <c r="G103" s="104">
        <f>IF(OSNOVA!$B$43=1,E103*F103,"")</f>
        <v>0</v>
      </c>
      <c r="H103" s="300"/>
      <c r="I103" s="300"/>
      <c r="J103" s="301"/>
      <c r="K103" s="302"/>
      <c r="L103" s="82"/>
      <c r="M103" s="83"/>
      <c r="N103" s="336"/>
      <c r="O103" s="338"/>
      <c r="P103" s="337"/>
    </row>
    <row r="104" spans="1:16" s="79" customFormat="1" x14ac:dyDescent="0.25">
      <c r="A104" s="340"/>
      <c r="B104" s="341"/>
      <c r="C104" s="304"/>
      <c r="D104" s="344"/>
      <c r="E104" s="363"/>
      <c r="F104" s="386"/>
      <c r="G104" s="104"/>
      <c r="H104" s="114"/>
      <c r="I104" s="114"/>
      <c r="J104" s="133"/>
      <c r="K104" s="133"/>
      <c r="L104" s="82"/>
      <c r="M104" s="83"/>
      <c r="N104" s="336"/>
      <c r="O104" s="338"/>
      <c r="P104" s="337"/>
    </row>
    <row r="105" spans="1:16" s="79" customFormat="1" ht="34.200000000000003" x14ac:dyDescent="0.25">
      <c r="A105" s="340" t="str">
        <f>$B$99</f>
        <v>VI.</v>
      </c>
      <c r="B105" s="316">
        <f>B103+1</f>
        <v>3</v>
      </c>
      <c r="C105" s="304" t="s">
        <v>227</v>
      </c>
      <c r="D105" s="308" t="s">
        <v>36</v>
      </c>
      <c r="E105" s="363">
        <v>1</v>
      </c>
      <c r="F105" s="387"/>
      <c r="G105" s="104">
        <f>IF(OSNOVA!$B$43=1,E105*F105,"")</f>
        <v>0</v>
      </c>
      <c r="H105" s="300"/>
      <c r="I105" s="300"/>
      <c r="J105" s="301"/>
      <c r="K105" s="302"/>
      <c r="L105" s="82"/>
      <c r="M105" s="83"/>
      <c r="N105" s="336"/>
      <c r="O105" s="338"/>
      <c r="P105" s="337"/>
    </row>
    <row r="106" spans="1:16" s="79" customFormat="1" x14ac:dyDescent="0.25">
      <c r="A106" s="340"/>
      <c r="B106" s="341"/>
      <c r="C106" s="304"/>
      <c r="D106" s="344"/>
      <c r="E106" s="363"/>
      <c r="F106" s="386"/>
      <c r="G106" s="104"/>
      <c r="H106" s="114"/>
      <c r="I106" s="114"/>
      <c r="J106" s="133"/>
      <c r="K106" s="133"/>
      <c r="L106" s="82"/>
      <c r="M106" s="83"/>
      <c r="N106" s="336"/>
      <c r="O106" s="338"/>
      <c r="P106" s="337"/>
    </row>
    <row r="107" spans="1:16" s="79" customFormat="1" ht="46.8" x14ac:dyDescent="0.25">
      <c r="A107" s="340" t="str">
        <f>$B$99</f>
        <v>VI.</v>
      </c>
      <c r="B107" s="316">
        <f>B105+1</f>
        <v>4</v>
      </c>
      <c r="C107" s="304" t="s">
        <v>193</v>
      </c>
      <c r="D107" s="308" t="s">
        <v>36</v>
      </c>
      <c r="E107" s="363">
        <v>1</v>
      </c>
      <c r="F107" s="387"/>
      <c r="G107" s="104">
        <f>IF(OSNOVA!$B$43=1,E107*F107,"")</f>
        <v>0</v>
      </c>
      <c r="H107" s="300"/>
      <c r="I107" s="300"/>
      <c r="J107" s="301"/>
      <c r="K107" s="302"/>
      <c r="L107" s="82"/>
      <c r="M107" s="83"/>
      <c r="N107" s="336"/>
      <c r="O107" s="338"/>
      <c r="P107" s="337"/>
    </row>
    <row r="108" spans="1:16" s="79" customFormat="1" x14ac:dyDescent="0.25">
      <c r="A108" s="340"/>
      <c r="B108" s="341"/>
      <c r="C108" s="304"/>
      <c r="D108" s="344"/>
      <c r="E108" s="363"/>
      <c r="F108" s="386"/>
      <c r="G108" s="104"/>
      <c r="H108" s="114"/>
      <c r="I108" s="114"/>
      <c r="J108" s="133"/>
      <c r="K108" s="133"/>
      <c r="L108" s="82"/>
      <c r="M108" s="83"/>
      <c r="N108" s="336"/>
      <c r="O108" s="338"/>
      <c r="P108" s="337"/>
    </row>
    <row r="109" spans="1:16" s="79" customFormat="1" ht="46.8" x14ac:dyDescent="0.25">
      <c r="A109" s="340" t="str">
        <f>$B$99</f>
        <v>VI.</v>
      </c>
      <c r="B109" s="316">
        <f>B107+1</f>
        <v>5</v>
      </c>
      <c r="C109" s="304" t="s">
        <v>229</v>
      </c>
      <c r="D109" s="308" t="s">
        <v>36</v>
      </c>
      <c r="E109" s="363">
        <v>1</v>
      </c>
      <c r="F109" s="387"/>
      <c r="G109" s="104">
        <f>IF(OSNOVA!$B$43=1,E109*F109,"")</f>
        <v>0</v>
      </c>
      <c r="H109" s="300"/>
      <c r="I109" s="300"/>
      <c r="J109" s="301"/>
      <c r="K109" s="302"/>
      <c r="L109" s="82"/>
      <c r="M109" s="83"/>
      <c r="N109" s="336"/>
      <c r="O109" s="338"/>
      <c r="P109" s="337"/>
    </row>
    <row r="110" spans="1:16" s="79" customFormat="1" x14ac:dyDescent="0.25">
      <c r="A110" s="340"/>
      <c r="B110" s="316"/>
      <c r="C110" s="304"/>
      <c r="D110" s="308"/>
      <c r="E110" s="363"/>
      <c r="F110" s="387"/>
      <c r="G110" s="104"/>
      <c r="H110" s="309"/>
      <c r="I110" s="309"/>
      <c r="J110" s="310"/>
      <c r="K110" s="310"/>
      <c r="L110" s="82"/>
      <c r="M110" s="83"/>
      <c r="N110" s="336"/>
      <c r="O110" s="338"/>
      <c r="P110" s="337"/>
    </row>
    <row r="111" spans="1:16" s="79" customFormat="1" ht="47.4" x14ac:dyDescent="0.25">
      <c r="A111" s="340" t="str">
        <f>$B$99</f>
        <v>VI.</v>
      </c>
      <c r="B111" s="316">
        <f>B109+1</f>
        <v>6</v>
      </c>
      <c r="C111" s="304" t="s">
        <v>230</v>
      </c>
      <c r="D111" s="308" t="s">
        <v>36</v>
      </c>
      <c r="E111" s="363">
        <v>1</v>
      </c>
      <c r="F111" s="387"/>
      <c r="G111" s="104">
        <f>IF(OSNOVA!$B$43=1,E111*F111,"")</f>
        <v>0</v>
      </c>
      <c r="H111" s="300"/>
      <c r="I111" s="300"/>
      <c r="J111" s="301"/>
      <c r="K111" s="302"/>
      <c r="L111" s="82"/>
      <c r="M111" s="83"/>
      <c r="N111" s="336"/>
      <c r="O111" s="338"/>
      <c r="P111" s="337"/>
    </row>
    <row r="112" spans="1:16" s="79" customFormat="1" x14ac:dyDescent="0.25">
      <c r="A112" s="340"/>
      <c r="B112" s="316"/>
      <c r="C112" s="304"/>
      <c r="D112" s="308"/>
      <c r="E112" s="363"/>
      <c r="F112" s="387"/>
      <c r="G112" s="104"/>
      <c r="H112" s="309"/>
      <c r="I112" s="309"/>
      <c r="J112" s="310"/>
      <c r="K112" s="310"/>
      <c r="L112" s="82"/>
      <c r="M112" s="83"/>
      <c r="N112" s="336"/>
      <c r="O112" s="338"/>
      <c r="P112" s="337"/>
    </row>
    <row r="113" spans="1:16" s="79" customFormat="1" ht="46.8" x14ac:dyDescent="0.25">
      <c r="A113" s="340" t="str">
        <f>$B$99</f>
        <v>VI.</v>
      </c>
      <c r="B113" s="316">
        <f>B111+1</f>
        <v>7</v>
      </c>
      <c r="C113" s="304" t="s">
        <v>231</v>
      </c>
      <c r="D113" s="308" t="s">
        <v>36</v>
      </c>
      <c r="E113" s="363">
        <v>1</v>
      </c>
      <c r="F113" s="387"/>
      <c r="G113" s="104">
        <f>IF(OSNOVA!$B$43=1,E113*F113,"")</f>
        <v>0</v>
      </c>
      <c r="H113" s="300"/>
      <c r="I113" s="300"/>
      <c r="J113" s="301"/>
      <c r="K113" s="302"/>
      <c r="L113" s="82"/>
      <c r="M113" s="83"/>
      <c r="N113" s="336"/>
      <c r="O113" s="338"/>
      <c r="P113" s="337"/>
    </row>
    <row r="114" spans="1:16" s="79" customFormat="1" x14ac:dyDescent="0.25">
      <c r="A114" s="340"/>
      <c r="B114" s="316"/>
      <c r="C114" s="304"/>
      <c r="D114" s="308"/>
      <c r="E114" s="363"/>
      <c r="F114" s="387"/>
      <c r="G114" s="104"/>
      <c r="H114" s="309"/>
      <c r="I114" s="309"/>
      <c r="J114" s="310"/>
      <c r="K114" s="310"/>
      <c r="L114" s="82"/>
      <c r="M114" s="83"/>
      <c r="N114" s="336"/>
      <c r="O114" s="338"/>
      <c r="P114" s="337"/>
    </row>
    <row r="115" spans="1:16" s="79" customFormat="1" ht="45.6" x14ac:dyDescent="0.25">
      <c r="A115" s="340" t="str">
        <f>$B$99</f>
        <v>VI.</v>
      </c>
      <c r="B115" s="316">
        <f>B113+1</f>
        <v>8</v>
      </c>
      <c r="C115" s="304" t="s">
        <v>232</v>
      </c>
      <c r="D115" s="308" t="s">
        <v>36</v>
      </c>
      <c r="E115" s="363">
        <v>1</v>
      </c>
      <c r="F115" s="387"/>
      <c r="G115" s="104">
        <f>IF(OSNOVA!$B$43=1,E115*F115,"")</f>
        <v>0</v>
      </c>
      <c r="H115" s="300"/>
      <c r="I115" s="300"/>
      <c r="J115" s="301"/>
      <c r="K115" s="302"/>
      <c r="L115" s="82"/>
      <c r="M115" s="83"/>
      <c r="N115" s="336"/>
      <c r="O115" s="338"/>
      <c r="P115" s="337"/>
    </row>
    <row r="116" spans="1:16" s="79" customFormat="1" x14ac:dyDescent="0.25">
      <c r="A116" s="340"/>
      <c r="B116" s="316"/>
      <c r="C116" s="304"/>
      <c r="D116" s="308"/>
      <c r="E116" s="363"/>
      <c r="F116" s="387"/>
      <c r="G116" s="104"/>
      <c r="H116" s="309"/>
      <c r="I116" s="309"/>
      <c r="J116" s="310"/>
      <c r="K116" s="310"/>
      <c r="L116" s="82"/>
      <c r="M116" s="83"/>
      <c r="N116" s="336"/>
      <c r="O116" s="338"/>
      <c r="P116" s="337"/>
    </row>
    <row r="117" spans="1:16" s="79" customFormat="1" ht="34.200000000000003" x14ac:dyDescent="0.25">
      <c r="A117" s="340" t="str">
        <f>$B$99</f>
        <v>VI.</v>
      </c>
      <c r="B117" s="316">
        <f>B115+1</f>
        <v>9</v>
      </c>
      <c r="C117" s="304" t="s">
        <v>181</v>
      </c>
      <c r="D117" s="308" t="s">
        <v>157</v>
      </c>
      <c r="E117" s="363">
        <v>241</v>
      </c>
      <c r="F117" s="387"/>
      <c r="G117" s="104">
        <f>IF(OSNOVA!$B$43=1,E117*F117,"")</f>
        <v>0</v>
      </c>
      <c r="H117" s="300"/>
      <c r="I117" s="300"/>
      <c r="J117" s="301"/>
      <c r="K117" s="302"/>
      <c r="L117" s="82"/>
      <c r="M117" s="83"/>
      <c r="N117" s="336"/>
      <c r="O117" s="338"/>
      <c r="P117" s="337"/>
    </row>
    <row r="118" spans="1:16" s="79" customFormat="1" x14ac:dyDescent="0.25">
      <c r="A118" s="340"/>
      <c r="B118" s="316"/>
      <c r="C118" s="304"/>
      <c r="D118" s="308"/>
      <c r="E118" s="363"/>
      <c r="F118" s="387"/>
      <c r="G118" s="104"/>
      <c r="H118" s="309"/>
      <c r="I118" s="309"/>
      <c r="J118" s="310"/>
      <c r="K118" s="310"/>
      <c r="L118" s="82"/>
      <c r="M118" s="83"/>
      <c r="N118" s="336"/>
      <c r="O118" s="338"/>
      <c r="P118" s="337"/>
    </row>
    <row r="119" spans="1:16" s="79" customFormat="1" ht="45.6" x14ac:dyDescent="0.25">
      <c r="A119" s="340" t="str">
        <f>$B$99</f>
        <v>VI.</v>
      </c>
      <c r="B119" s="316">
        <f>B117+1</f>
        <v>10</v>
      </c>
      <c r="C119" s="304" t="s">
        <v>233</v>
      </c>
      <c r="D119" s="308" t="s">
        <v>8</v>
      </c>
      <c r="E119" s="373">
        <v>2.5</v>
      </c>
      <c r="F119" s="387"/>
      <c r="G119" s="104">
        <f>IF(OSNOVA!$B$43=1,E119*F119,"")</f>
        <v>0</v>
      </c>
      <c r="H119" s="300"/>
      <c r="I119" s="300"/>
      <c r="J119" s="301"/>
      <c r="K119" s="302"/>
      <c r="L119" s="82"/>
      <c r="M119" s="83"/>
      <c r="N119" s="336"/>
      <c r="O119" s="338"/>
      <c r="P119" s="337"/>
    </row>
    <row r="120" spans="1:16" s="79" customFormat="1" x14ac:dyDescent="0.25">
      <c r="A120" s="340"/>
      <c r="B120" s="316"/>
      <c r="C120" s="304"/>
      <c r="D120" s="308"/>
      <c r="E120" s="363"/>
      <c r="F120" s="387"/>
      <c r="G120" s="104"/>
      <c r="H120" s="309"/>
      <c r="I120" s="309"/>
      <c r="J120" s="310"/>
      <c r="K120" s="310"/>
      <c r="L120" s="82"/>
      <c r="M120" s="83"/>
      <c r="N120" s="336"/>
      <c r="O120" s="338"/>
      <c r="P120" s="337"/>
    </row>
    <row r="121" spans="1:16" s="79" customFormat="1" ht="34.200000000000003" x14ac:dyDescent="0.25">
      <c r="A121" s="340" t="str">
        <f>$B$99</f>
        <v>VI.</v>
      </c>
      <c r="B121" s="316">
        <f>B119+1</f>
        <v>11</v>
      </c>
      <c r="C121" s="304" t="s">
        <v>234</v>
      </c>
      <c r="D121" s="308" t="s">
        <v>157</v>
      </c>
      <c r="E121" s="363">
        <v>28</v>
      </c>
      <c r="F121" s="387"/>
      <c r="G121" s="104">
        <f>IF(OSNOVA!$B$43=1,E121*F121,"")</f>
        <v>0</v>
      </c>
      <c r="H121" s="300"/>
      <c r="I121" s="300"/>
      <c r="J121" s="301"/>
      <c r="K121" s="302"/>
      <c r="L121" s="82"/>
      <c r="M121" s="83"/>
      <c r="N121" s="336"/>
      <c r="O121" s="338"/>
      <c r="P121" s="337"/>
    </row>
    <row r="122" spans="1:16" s="79" customFormat="1" x14ac:dyDescent="0.25">
      <c r="A122" s="340"/>
      <c r="B122" s="341"/>
      <c r="C122" s="304"/>
      <c r="D122" s="344"/>
      <c r="E122" s="363"/>
      <c r="F122" s="386"/>
      <c r="G122" s="104"/>
      <c r="H122" s="114"/>
      <c r="I122" s="114"/>
      <c r="J122" s="133"/>
      <c r="K122" s="133"/>
      <c r="L122" s="82"/>
      <c r="M122" s="83"/>
      <c r="N122" s="336"/>
      <c r="O122" s="338"/>
      <c r="P122" s="337"/>
    </row>
    <row r="123" spans="1:16" s="79" customFormat="1" ht="34.200000000000003" x14ac:dyDescent="0.25">
      <c r="A123" s="340" t="str">
        <f>$B$99</f>
        <v>VI.</v>
      </c>
      <c r="B123" s="316">
        <f>B121+1</f>
        <v>12</v>
      </c>
      <c r="C123" s="304" t="s">
        <v>235</v>
      </c>
      <c r="D123" s="308" t="s">
        <v>8</v>
      </c>
      <c r="E123" s="363">
        <v>4</v>
      </c>
      <c r="F123" s="387"/>
      <c r="G123" s="104">
        <f>IF(OSNOVA!$B$43=1,E123*F123,"")</f>
        <v>0</v>
      </c>
      <c r="H123" s="300"/>
      <c r="I123" s="300"/>
      <c r="J123" s="301"/>
      <c r="K123" s="302"/>
      <c r="L123" s="82"/>
      <c r="M123" s="83"/>
      <c r="N123" s="336"/>
      <c r="O123" s="338"/>
      <c r="P123" s="337"/>
    </row>
    <row r="124" spans="1:16" s="79" customFormat="1" x14ac:dyDescent="0.25">
      <c r="A124" s="340"/>
      <c r="B124" s="316"/>
      <c r="C124" s="304"/>
      <c r="D124" s="308"/>
      <c r="E124" s="363"/>
      <c r="F124" s="387"/>
      <c r="G124" s="104"/>
      <c r="H124" s="309"/>
      <c r="I124" s="309"/>
      <c r="J124" s="310"/>
      <c r="K124" s="310"/>
      <c r="L124" s="82"/>
      <c r="M124" s="83"/>
      <c r="N124" s="336"/>
      <c r="O124" s="338"/>
      <c r="P124" s="337"/>
    </row>
    <row r="125" spans="1:16" s="79" customFormat="1" ht="34.200000000000003" x14ac:dyDescent="0.25">
      <c r="A125" s="340" t="str">
        <f>$B$99</f>
        <v>VI.</v>
      </c>
      <c r="B125" s="316">
        <f>B123+1</f>
        <v>13</v>
      </c>
      <c r="C125" s="304" t="s">
        <v>225</v>
      </c>
      <c r="D125" s="308" t="s">
        <v>36</v>
      </c>
      <c r="E125" s="363">
        <v>2</v>
      </c>
      <c r="F125" s="387"/>
      <c r="G125" s="104">
        <f>IF(OSNOVA!$B$43=1,E125*F125,"")</f>
        <v>0</v>
      </c>
      <c r="H125" s="300"/>
      <c r="I125" s="300"/>
      <c r="J125" s="301"/>
      <c r="K125" s="302"/>
      <c r="L125" s="82"/>
      <c r="M125" s="83"/>
      <c r="N125" s="336"/>
      <c r="O125" s="338"/>
      <c r="P125" s="337"/>
    </row>
    <row r="126" spans="1:16" s="79" customFormat="1" x14ac:dyDescent="0.25">
      <c r="A126" s="340"/>
      <c r="B126" s="316"/>
      <c r="C126" s="304"/>
      <c r="D126" s="308"/>
      <c r="E126" s="363"/>
      <c r="F126" s="387"/>
      <c r="G126" s="104"/>
      <c r="H126" s="309"/>
      <c r="I126" s="309"/>
      <c r="J126" s="310"/>
      <c r="K126" s="310"/>
      <c r="L126" s="82"/>
      <c r="M126" s="83"/>
      <c r="N126" s="336"/>
      <c r="O126" s="338"/>
      <c r="P126" s="337"/>
    </row>
    <row r="127" spans="1:16" s="79" customFormat="1" ht="34.200000000000003" x14ac:dyDescent="0.25">
      <c r="A127" s="340" t="str">
        <f>$B$99</f>
        <v>VI.</v>
      </c>
      <c r="B127" s="316">
        <f>B125+1</f>
        <v>14</v>
      </c>
      <c r="C127" s="304" t="s">
        <v>226</v>
      </c>
      <c r="D127" s="308" t="s">
        <v>36</v>
      </c>
      <c r="E127" s="363">
        <v>4</v>
      </c>
      <c r="F127" s="387"/>
      <c r="G127" s="104">
        <f>IF(OSNOVA!$B$43=1,E127*F127,"")</f>
        <v>0</v>
      </c>
      <c r="H127" s="300"/>
      <c r="I127" s="300"/>
      <c r="J127" s="301"/>
      <c r="K127" s="302"/>
      <c r="L127" s="82"/>
      <c r="M127" s="83"/>
      <c r="N127" s="336"/>
      <c r="O127" s="338"/>
      <c r="P127" s="337"/>
    </row>
    <row r="128" spans="1:16" s="79" customFormat="1" x14ac:dyDescent="0.25">
      <c r="A128" s="340"/>
      <c r="B128" s="316"/>
      <c r="C128" s="304"/>
      <c r="D128" s="308"/>
      <c r="E128" s="363"/>
      <c r="F128" s="387"/>
      <c r="G128" s="104"/>
      <c r="H128" s="309"/>
      <c r="I128" s="309"/>
      <c r="J128" s="310"/>
      <c r="K128" s="310"/>
      <c r="L128" s="82"/>
      <c r="M128" s="83"/>
      <c r="N128" s="336"/>
      <c r="O128" s="338"/>
      <c r="P128" s="337"/>
    </row>
    <row r="129" spans="1:16" s="79" customFormat="1" ht="79.8" x14ac:dyDescent="0.25">
      <c r="A129" s="340" t="str">
        <f>$B$99</f>
        <v>VI.</v>
      </c>
      <c r="B129" s="316">
        <f>B127+1</f>
        <v>15</v>
      </c>
      <c r="C129" s="304" t="s">
        <v>236</v>
      </c>
      <c r="D129" s="308" t="s">
        <v>36</v>
      </c>
      <c r="E129" s="363">
        <v>3</v>
      </c>
      <c r="F129" s="387"/>
      <c r="G129" s="104">
        <f>IF(OSNOVA!$B$43=1,E129*F129,"")</f>
        <v>0</v>
      </c>
      <c r="H129" s="300"/>
      <c r="I129" s="300"/>
      <c r="J129" s="301"/>
      <c r="K129" s="302"/>
      <c r="L129" s="82"/>
      <c r="M129" s="83"/>
      <c r="N129" s="336"/>
      <c r="O129" s="338"/>
      <c r="P129" s="337"/>
    </row>
    <row r="130" spans="1:16" s="79" customFormat="1" x14ac:dyDescent="0.25">
      <c r="A130" s="340"/>
      <c r="B130" s="316"/>
      <c r="C130" s="304"/>
      <c r="D130" s="308"/>
      <c r="E130" s="363"/>
      <c r="F130" s="387"/>
      <c r="G130" s="104"/>
      <c r="H130" s="309"/>
      <c r="I130" s="309"/>
      <c r="J130" s="310"/>
      <c r="K130" s="310"/>
      <c r="L130" s="82"/>
      <c r="M130" s="83"/>
      <c r="N130" s="336"/>
      <c r="O130" s="338"/>
      <c r="P130" s="337"/>
    </row>
    <row r="131" spans="1:16" s="79" customFormat="1" ht="68.400000000000006" x14ac:dyDescent="0.25">
      <c r="A131" s="340" t="str">
        <f>$B$99</f>
        <v>VI.</v>
      </c>
      <c r="B131" s="316">
        <f>B129+1</f>
        <v>16</v>
      </c>
      <c r="C131" s="304" t="s">
        <v>237</v>
      </c>
      <c r="D131" s="308" t="s">
        <v>36</v>
      </c>
      <c r="E131" s="363">
        <v>4</v>
      </c>
      <c r="F131" s="387"/>
      <c r="G131" s="104">
        <f>IF(OSNOVA!$B$43=1,E131*F131,"")</f>
        <v>0</v>
      </c>
      <c r="H131" s="300"/>
      <c r="I131" s="300"/>
      <c r="J131" s="301"/>
      <c r="K131" s="302"/>
      <c r="L131" s="82"/>
      <c r="M131" s="83"/>
      <c r="N131" s="336"/>
      <c r="O131" s="338"/>
      <c r="P131" s="337"/>
    </row>
    <row r="132" spans="1:16" s="79" customFormat="1" x14ac:dyDescent="0.25">
      <c r="A132" s="340"/>
      <c r="B132" s="316"/>
      <c r="C132" s="304"/>
      <c r="D132" s="308"/>
      <c r="E132" s="363"/>
      <c r="F132" s="387"/>
      <c r="G132" s="104"/>
      <c r="H132" s="309"/>
      <c r="I132" s="309"/>
      <c r="J132" s="310"/>
      <c r="K132" s="310"/>
      <c r="L132" s="82"/>
      <c r="M132" s="83"/>
      <c r="N132" s="336"/>
      <c r="O132" s="338"/>
      <c r="P132" s="337"/>
    </row>
    <row r="133" spans="1:16" s="79" customFormat="1" ht="68.400000000000006" x14ac:dyDescent="0.25">
      <c r="A133" s="340" t="str">
        <f>$B$99</f>
        <v>VI.</v>
      </c>
      <c r="B133" s="316">
        <f>B131+1</f>
        <v>17</v>
      </c>
      <c r="C133" s="304" t="s">
        <v>238</v>
      </c>
      <c r="D133" s="308" t="s">
        <v>36</v>
      </c>
      <c r="E133" s="363">
        <v>2</v>
      </c>
      <c r="F133" s="387"/>
      <c r="G133" s="104">
        <f>IF(OSNOVA!$B$43=1,E133*F133,"")</f>
        <v>0</v>
      </c>
      <c r="H133" s="300"/>
      <c r="I133" s="300"/>
      <c r="J133" s="301"/>
      <c r="K133" s="302"/>
      <c r="L133" s="82"/>
      <c r="M133" s="83"/>
      <c r="N133" s="336"/>
      <c r="O133" s="338"/>
      <c r="P133" s="337"/>
    </row>
    <row r="134" spans="1:16" s="79" customFormat="1" x14ac:dyDescent="0.25">
      <c r="A134" s="340"/>
      <c r="B134" s="341"/>
      <c r="C134" s="304"/>
      <c r="D134" s="308"/>
      <c r="E134" s="363"/>
      <c r="F134" s="387"/>
      <c r="G134" s="104"/>
      <c r="H134" s="309"/>
      <c r="I134" s="309"/>
      <c r="J134" s="310"/>
      <c r="K134" s="310"/>
      <c r="L134" s="82"/>
      <c r="M134" s="83"/>
      <c r="N134" s="336"/>
      <c r="O134" s="338"/>
      <c r="P134" s="337"/>
    </row>
    <row r="135" spans="1:16" s="138" customFormat="1" ht="13.8" thickBot="1" x14ac:dyDescent="0.3">
      <c r="A135" s="143"/>
      <c r="B135" s="290"/>
      <c r="C135" s="226" t="str">
        <f>CONCATENATE(B99," ",C99," - SKUPAJ:")</f>
        <v>VI. OPREMA IN ZASADITEV - SKUPAJ:</v>
      </c>
      <c r="D135" s="226"/>
      <c r="E135" s="364"/>
      <c r="F135" s="388"/>
      <c r="G135" s="227">
        <f>IF(OSNOVA!$B$43=1,SUM(G101:G134),"")</f>
        <v>0</v>
      </c>
      <c r="H135" s="136"/>
      <c r="I135" s="136"/>
      <c r="J135" s="137"/>
      <c r="K135" s="137"/>
      <c r="N135" s="339"/>
      <c r="O135" s="339"/>
      <c r="P135" s="339"/>
    </row>
    <row r="136" spans="1:16" s="79" customFormat="1" x14ac:dyDescent="0.25">
      <c r="A136" s="340"/>
      <c r="B136" s="341"/>
      <c r="C136" s="304"/>
      <c r="D136" s="308"/>
      <c r="E136" s="363"/>
      <c r="F136" s="387"/>
      <c r="G136" s="104"/>
      <c r="H136" s="309"/>
      <c r="I136" s="309"/>
      <c r="J136" s="310"/>
      <c r="K136" s="310"/>
      <c r="L136" s="82"/>
      <c r="M136" s="83"/>
      <c r="N136" s="336"/>
      <c r="O136" s="338"/>
      <c r="P136" s="337"/>
    </row>
    <row r="137" spans="1:16" s="158" customFormat="1" ht="16.2" thickBot="1" x14ac:dyDescent="0.3">
      <c r="A137" s="153"/>
      <c r="B137" s="289" t="s">
        <v>188</v>
      </c>
      <c r="C137" s="154" t="s">
        <v>183</v>
      </c>
      <c r="D137" s="216"/>
      <c r="E137" s="374"/>
      <c r="F137" s="385"/>
      <c r="G137" s="155"/>
      <c r="H137" s="156"/>
      <c r="I137" s="156"/>
      <c r="J137" s="157"/>
      <c r="K137" s="157"/>
    </row>
    <row r="138" spans="1:16" x14ac:dyDescent="0.25">
      <c r="A138" s="140"/>
      <c r="B138" s="292"/>
      <c r="C138" s="127"/>
      <c r="E138" s="375"/>
      <c r="F138" s="204"/>
      <c r="G138" s="113"/>
    </row>
    <row r="139" spans="1:16" ht="36" x14ac:dyDescent="0.25">
      <c r="A139" s="140"/>
      <c r="B139" s="292"/>
      <c r="C139" s="355" t="s">
        <v>189</v>
      </c>
      <c r="E139" s="375"/>
      <c r="F139" s="204"/>
      <c r="G139" s="113"/>
    </row>
    <row r="140" spans="1:16" x14ac:dyDescent="0.25">
      <c r="A140" s="140"/>
      <c r="B140" s="292"/>
      <c r="C140" s="304"/>
      <c r="E140" s="375"/>
      <c r="F140" s="204"/>
      <c r="G140" s="113"/>
    </row>
    <row r="141" spans="1:16" s="79" customFormat="1" x14ac:dyDescent="0.25">
      <c r="A141" s="144" t="s">
        <v>188</v>
      </c>
      <c r="B141" s="88">
        <f>COUNT(#REF!)+1</f>
        <v>1</v>
      </c>
      <c r="C141" s="304" t="s">
        <v>185</v>
      </c>
      <c r="D141" s="353" t="s">
        <v>184</v>
      </c>
      <c r="E141" s="362">
        <v>8</v>
      </c>
      <c r="F141" s="387"/>
      <c r="G141" s="104">
        <f>IF(OSNOVA!$B$43=1,E141*F141,"")</f>
        <v>0</v>
      </c>
      <c r="H141" s="300"/>
      <c r="I141" s="300"/>
      <c r="J141" s="301"/>
      <c r="K141" s="302"/>
      <c r="L141" s="82"/>
      <c r="M141" s="83"/>
      <c r="N141" s="118"/>
      <c r="O141" s="118"/>
    </row>
    <row r="142" spans="1:16" s="79" customFormat="1" x14ac:dyDescent="0.25">
      <c r="A142" s="144"/>
      <c r="B142" s="283"/>
      <c r="C142" s="304" t="s">
        <v>64</v>
      </c>
      <c r="D142" s="188"/>
      <c r="E142" s="362"/>
      <c r="F142" s="386"/>
      <c r="G142" s="104"/>
      <c r="H142" s="114"/>
      <c r="I142" s="309"/>
      <c r="J142" s="310"/>
      <c r="K142" s="310"/>
      <c r="L142" s="82"/>
      <c r="M142" s="83"/>
      <c r="N142" s="118"/>
      <c r="O142" s="118"/>
    </row>
    <row r="143" spans="1:16" s="79" customFormat="1" x14ac:dyDescent="0.25">
      <c r="A143" s="144" t="s">
        <v>188</v>
      </c>
      <c r="B143" s="354">
        <f>+B141+1</f>
        <v>2</v>
      </c>
      <c r="C143" s="304" t="s">
        <v>186</v>
      </c>
      <c r="D143" s="353" t="s">
        <v>184</v>
      </c>
      <c r="E143" s="362">
        <v>8</v>
      </c>
      <c r="F143" s="387"/>
      <c r="G143" s="104">
        <f>IF(OSNOVA!$B$43=1,E143*F143,"")</f>
        <v>0</v>
      </c>
      <c r="H143" s="300"/>
      <c r="I143" s="300"/>
      <c r="J143" s="301"/>
      <c r="K143" s="302"/>
      <c r="L143" s="82"/>
      <c r="M143" s="83"/>
      <c r="N143" s="118"/>
      <c r="O143" s="118"/>
    </row>
    <row r="144" spans="1:16" s="79" customFormat="1" ht="12" x14ac:dyDescent="0.25">
      <c r="A144" s="141"/>
      <c r="B144" s="283"/>
      <c r="C144" s="304" t="s">
        <v>64</v>
      </c>
      <c r="D144" s="188"/>
      <c r="E144" s="362"/>
      <c r="F144" s="386"/>
      <c r="G144" s="104"/>
      <c r="H144" s="114"/>
      <c r="I144" s="114"/>
      <c r="J144" s="133"/>
      <c r="K144" s="133"/>
      <c r="L144" s="82"/>
      <c r="M144" s="83"/>
      <c r="N144" s="303"/>
      <c r="O144" s="303"/>
    </row>
    <row r="145" spans="1:16" s="79" customFormat="1" x14ac:dyDescent="0.25">
      <c r="A145" s="144" t="s">
        <v>188</v>
      </c>
      <c r="B145" s="354">
        <f>+B143+1</f>
        <v>3</v>
      </c>
      <c r="C145" s="304" t="s">
        <v>187</v>
      </c>
      <c r="D145" s="353" t="s">
        <v>184</v>
      </c>
      <c r="E145" s="362">
        <v>8</v>
      </c>
      <c r="F145" s="387"/>
      <c r="G145" s="104">
        <f>IF(OSNOVA!$B$43=1,E145*F145,"")</f>
        <v>0</v>
      </c>
      <c r="H145" s="300"/>
      <c r="I145" s="300"/>
      <c r="J145" s="301"/>
      <c r="K145" s="302"/>
      <c r="L145" s="82"/>
      <c r="M145" s="83"/>
      <c r="N145" s="118"/>
      <c r="O145" s="118"/>
    </row>
    <row r="146" spans="1:16" s="79" customFormat="1" x14ac:dyDescent="0.25">
      <c r="A146" s="144"/>
      <c r="B146" s="354"/>
      <c r="C146" s="304"/>
      <c r="D146" s="353"/>
      <c r="E146" s="362"/>
      <c r="F146" s="387"/>
      <c r="G146" s="104"/>
      <c r="H146" s="309"/>
      <c r="I146" s="309"/>
      <c r="J146" s="310"/>
      <c r="K146" s="310"/>
      <c r="L146" s="82"/>
      <c r="M146" s="83"/>
      <c r="N146" s="118"/>
      <c r="O146" s="118"/>
    </row>
    <row r="147" spans="1:16" s="79" customFormat="1" x14ac:dyDescent="0.25">
      <c r="A147" s="144" t="s">
        <v>188</v>
      </c>
      <c r="B147" s="354">
        <f>+B145+1</f>
        <v>4</v>
      </c>
      <c r="C147" s="304" t="s">
        <v>192</v>
      </c>
      <c r="D147" s="353" t="s">
        <v>36</v>
      </c>
      <c r="E147" s="362">
        <v>1</v>
      </c>
      <c r="F147" s="387"/>
      <c r="G147" s="104">
        <f>IF(OSNOVA!$B$43=1,E147*F147,"")</f>
        <v>0</v>
      </c>
      <c r="H147" s="300"/>
      <c r="I147" s="300"/>
      <c r="J147" s="301"/>
      <c r="K147" s="302"/>
      <c r="L147" s="82"/>
      <c r="M147" s="83"/>
      <c r="N147" s="118"/>
      <c r="O147" s="118"/>
    </row>
    <row r="148" spans="1:16" s="79" customFormat="1" x14ac:dyDescent="0.25">
      <c r="A148" s="144"/>
      <c r="B148" s="354"/>
      <c r="C148" s="304"/>
      <c r="D148" s="353"/>
      <c r="E148" s="362"/>
      <c r="F148" s="387"/>
      <c r="G148" s="104"/>
      <c r="H148" s="309"/>
      <c r="I148" s="309"/>
      <c r="J148" s="310"/>
      <c r="K148" s="310"/>
      <c r="L148" s="82"/>
      <c r="M148" s="83"/>
      <c r="N148" s="118"/>
      <c r="O148" s="118"/>
    </row>
    <row r="149" spans="1:16" s="79" customFormat="1" ht="22.8" x14ac:dyDescent="0.25">
      <c r="A149" s="144" t="s">
        <v>188</v>
      </c>
      <c r="B149" s="354">
        <f>+B147+1</f>
        <v>5</v>
      </c>
      <c r="C149" s="304" t="s">
        <v>191</v>
      </c>
      <c r="D149" s="353" t="s">
        <v>36</v>
      </c>
      <c r="E149" s="362">
        <v>1</v>
      </c>
      <c r="F149" s="387"/>
      <c r="G149" s="104">
        <f>IF(OSNOVA!$B$43=1,E149*F149,"")</f>
        <v>0</v>
      </c>
      <c r="H149" s="300"/>
      <c r="I149" s="300"/>
      <c r="J149" s="301"/>
      <c r="K149" s="302"/>
      <c r="L149" s="82"/>
      <c r="M149" s="83"/>
      <c r="N149" s="118"/>
      <c r="O149" s="118"/>
    </row>
    <row r="150" spans="1:16" s="79" customFormat="1" x14ac:dyDescent="0.25">
      <c r="A150" s="141"/>
      <c r="B150" s="283"/>
      <c r="C150" s="105" t="s">
        <v>64</v>
      </c>
      <c r="D150" s="188"/>
      <c r="E150" s="362"/>
      <c r="F150" s="386"/>
      <c r="G150" s="104"/>
      <c r="H150" s="114"/>
      <c r="I150" s="114"/>
      <c r="J150" s="133"/>
      <c r="K150" s="133"/>
      <c r="L150" s="82"/>
      <c r="M150" s="83"/>
      <c r="N150" s="121"/>
      <c r="O150" s="303"/>
    </row>
    <row r="151" spans="1:16" s="138" customFormat="1" ht="13.8" thickBot="1" x14ac:dyDescent="0.3">
      <c r="A151" s="143"/>
      <c r="B151" s="290"/>
      <c r="C151" s="226" t="str">
        <f>CONCATENATE(B137," ",C137," - SKUPAJ:")</f>
        <v>VII. OSTALA DELA - SKUPAJ:</v>
      </c>
      <c r="D151" s="226"/>
      <c r="E151" s="364"/>
      <c r="F151" s="388"/>
      <c r="G151" s="227">
        <f>IF(OSNOVA!$B$43=1,SUM(G139:G150),"")</f>
        <v>0</v>
      </c>
      <c r="H151" s="136"/>
      <c r="I151" s="136"/>
      <c r="J151" s="137"/>
      <c r="K151" s="137"/>
    </row>
    <row r="152" spans="1:16" s="79" customFormat="1" x14ac:dyDescent="0.25">
      <c r="A152" s="340"/>
      <c r="B152" s="341"/>
      <c r="C152" s="304"/>
      <c r="D152" s="308"/>
      <c r="E152" s="363"/>
      <c r="F152" s="387"/>
      <c r="G152" s="104"/>
      <c r="H152" s="309"/>
      <c r="I152" s="309"/>
      <c r="J152" s="310"/>
      <c r="K152" s="310"/>
      <c r="L152" s="82"/>
      <c r="M152" s="83"/>
      <c r="N152" s="336"/>
      <c r="O152" s="338"/>
      <c r="P152" s="337"/>
    </row>
    <row r="153" spans="1:16" s="86" customFormat="1" ht="14.25" customHeight="1" x14ac:dyDescent="0.25">
      <c r="A153" s="142"/>
      <c r="B153" s="293"/>
      <c r="C153" s="91"/>
      <c r="D153" s="188"/>
      <c r="E153" s="376"/>
      <c r="F153" s="386"/>
      <c r="G153" s="104"/>
      <c r="H153" s="99"/>
      <c r="I153" s="99"/>
      <c r="J153" s="134"/>
      <c r="K153" s="134"/>
      <c r="L153" s="81"/>
      <c r="M153" s="122"/>
      <c r="N153" s="84"/>
      <c r="O153" s="121"/>
      <c r="P153" s="305"/>
    </row>
    <row r="154" spans="1:16" s="119" customFormat="1" ht="18" thickBot="1" x14ac:dyDescent="0.3">
      <c r="A154" s="207" t="s">
        <v>151</v>
      </c>
      <c r="B154" s="294"/>
      <c r="C154" s="208"/>
      <c r="D154" s="209"/>
      <c r="E154" s="377"/>
      <c r="F154" s="394"/>
      <c r="G154" s="210"/>
      <c r="H154" s="93"/>
      <c r="I154" s="93"/>
      <c r="J154" s="130"/>
      <c r="K154" s="130"/>
    </row>
    <row r="155" spans="1:16" s="167" customFormat="1" ht="14.25" customHeight="1" x14ac:dyDescent="0.25">
      <c r="A155" s="159"/>
      <c r="B155" s="162"/>
      <c r="C155" s="160"/>
      <c r="D155" s="217"/>
      <c r="E155" s="378"/>
      <c r="F155" s="395"/>
      <c r="G155" s="162"/>
      <c r="H155" s="163"/>
      <c r="I155" s="163"/>
      <c r="J155" s="164"/>
      <c r="K155" s="164"/>
    </row>
    <row r="156" spans="1:16" s="167" customFormat="1" ht="12.75" customHeight="1" x14ac:dyDescent="0.25">
      <c r="A156" s="96" t="s">
        <v>2</v>
      </c>
      <c r="B156" s="168"/>
      <c r="C156" s="169"/>
      <c r="D156" s="218"/>
      <c r="E156" s="376"/>
      <c r="F156" s="396"/>
      <c r="G156" s="168"/>
      <c r="H156" s="163"/>
      <c r="I156" s="163"/>
      <c r="J156" s="164"/>
      <c r="K156" s="164"/>
    </row>
    <row r="157" spans="1:16" s="138" customFormat="1" x14ac:dyDescent="0.25">
      <c r="A157" s="170"/>
      <c r="B157" s="295"/>
      <c r="C157" s="171"/>
      <c r="D157" s="172"/>
      <c r="E157" s="379"/>
      <c r="F157" s="397"/>
      <c r="G157" s="98" t="s">
        <v>64</v>
      </c>
      <c r="H157" s="174"/>
      <c r="I157" s="174"/>
      <c r="J157" s="175"/>
      <c r="K157" s="175"/>
      <c r="L157" s="167"/>
      <c r="N157" s="176"/>
      <c r="O157" s="176"/>
    </row>
    <row r="158" spans="1:16" s="138" customFormat="1" x14ac:dyDescent="0.25">
      <c r="A158" s="177"/>
      <c r="B158" s="296"/>
      <c r="C158" s="178"/>
      <c r="E158" s="380"/>
      <c r="F158" s="398"/>
      <c r="G158" s="176"/>
      <c r="H158" s="180"/>
      <c r="I158" s="180"/>
      <c r="J158" s="137"/>
      <c r="K158" s="137"/>
      <c r="L158" s="167"/>
      <c r="N158" s="176"/>
      <c r="O158" s="176"/>
    </row>
    <row r="159" spans="1:16" s="139" customFormat="1" x14ac:dyDescent="0.25">
      <c r="A159" s="228"/>
      <c r="B159" s="282" t="str">
        <f>B14</f>
        <v>I.</v>
      </c>
      <c r="C159" s="229" t="str">
        <f>+C14</f>
        <v>PREDDELA IN RUŠITVENA DELA</v>
      </c>
      <c r="D159" s="230"/>
      <c r="E159" s="381"/>
      <c r="F159" s="399"/>
      <c r="G159" s="231">
        <f>$G$42</f>
        <v>0</v>
      </c>
      <c r="H159" s="232"/>
      <c r="I159" s="232"/>
      <c r="J159" s="233"/>
      <c r="K159" s="233"/>
    </row>
    <row r="160" spans="1:16" s="167" customFormat="1" x14ac:dyDescent="0.25">
      <c r="A160" s="181"/>
      <c r="B160" s="185"/>
      <c r="C160" s="182"/>
      <c r="D160" s="206"/>
      <c r="E160" s="382"/>
      <c r="F160" s="400"/>
      <c r="G160" s="186"/>
      <c r="H160" s="163"/>
      <c r="I160" s="163"/>
      <c r="J160" s="164"/>
      <c r="K160" s="164"/>
    </row>
    <row r="161" spans="1:15" s="139" customFormat="1" x14ac:dyDescent="0.25">
      <c r="A161" s="228"/>
      <c r="B161" s="282" t="str">
        <f>B44</f>
        <v>II.</v>
      </c>
      <c r="C161" s="229" t="str">
        <f>+C44</f>
        <v>ZEMELJSKA DELA</v>
      </c>
      <c r="D161" s="230"/>
      <c r="E161" s="381"/>
      <c r="F161" s="399"/>
      <c r="G161" s="231">
        <f>$G$61</f>
        <v>0</v>
      </c>
      <c r="H161" s="232"/>
      <c r="I161" s="232"/>
      <c r="J161" s="233"/>
      <c r="K161" s="233"/>
    </row>
    <row r="162" spans="1:15" s="139" customFormat="1" x14ac:dyDescent="0.25">
      <c r="A162" s="228"/>
      <c r="B162" s="282"/>
      <c r="C162" s="229"/>
      <c r="D162" s="230"/>
      <c r="E162" s="381"/>
      <c r="F162" s="399"/>
      <c r="G162" s="231"/>
      <c r="H162" s="232"/>
      <c r="I162" s="232"/>
      <c r="J162" s="233"/>
      <c r="K162" s="233"/>
    </row>
    <row r="163" spans="1:15" s="139" customFormat="1" x14ac:dyDescent="0.25">
      <c r="A163" s="228"/>
      <c r="B163" s="282" t="str">
        <f>B63</f>
        <v>III.</v>
      </c>
      <c r="C163" s="229" t="str">
        <f>+C63</f>
        <v>VOZIŠČNA KONSTRUKCIJA</v>
      </c>
      <c r="D163" s="230"/>
      <c r="E163" s="381"/>
      <c r="F163" s="399"/>
      <c r="G163" s="231">
        <f>$G$85</f>
        <v>0</v>
      </c>
      <c r="H163" s="232"/>
      <c r="I163" s="232"/>
      <c r="J163" s="233"/>
      <c r="K163" s="233"/>
    </row>
    <row r="164" spans="1:15" s="139" customFormat="1" x14ac:dyDescent="0.25">
      <c r="A164" s="228"/>
      <c r="B164" s="282"/>
      <c r="C164" s="229"/>
      <c r="D164" s="230"/>
      <c r="E164" s="381"/>
      <c r="F164" s="399"/>
      <c r="G164" s="231"/>
      <c r="H164" s="232"/>
      <c r="I164" s="232"/>
      <c r="J164" s="233"/>
      <c r="K164" s="233"/>
    </row>
    <row r="165" spans="1:15" s="139" customFormat="1" x14ac:dyDescent="0.25">
      <c r="A165" s="228"/>
      <c r="B165" s="282" t="str">
        <f>B87</f>
        <v>IV.</v>
      </c>
      <c r="C165" s="229" t="str">
        <f>+C87</f>
        <v>GRADBENA DELA in OBRTNIŠKA DELA</v>
      </c>
      <c r="D165" s="230"/>
      <c r="E165" s="381"/>
      <c r="F165" s="399"/>
      <c r="G165" s="231">
        <f>$G$97</f>
        <v>0</v>
      </c>
      <c r="H165" s="232"/>
      <c r="I165" s="232"/>
      <c r="J165" s="233"/>
      <c r="K165" s="233"/>
    </row>
    <row r="166" spans="1:15" s="139" customFormat="1" x14ac:dyDescent="0.25">
      <c r="A166" s="228"/>
      <c r="B166" s="282"/>
      <c r="C166" s="229"/>
      <c r="D166" s="230"/>
      <c r="E166" s="381"/>
      <c r="F166" s="399"/>
      <c r="G166" s="231"/>
      <c r="H166" s="232"/>
      <c r="I166" s="232"/>
      <c r="J166" s="233"/>
      <c r="K166" s="233"/>
    </row>
    <row r="167" spans="1:15" s="139" customFormat="1" x14ac:dyDescent="0.25">
      <c r="A167" s="228"/>
      <c r="B167" s="282" t="str">
        <f>B99</f>
        <v>VI.</v>
      </c>
      <c r="C167" s="229" t="str">
        <f>+C99</f>
        <v>OPREMA IN ZASADITEV</v>
      </c>
      <c r="D167" s="230"/>
      <c r="E167" s="381"/>
      <c r="F167" s="399"/>
      <c r="G167" s="231">
        <f>$G$135</f>
        <v>0</v>
      </c>
      <c r="H167" s="232"/>
      <c r="I167" s="232"/>
      <c r="J167" s="233"/>
      <c r="K167" s="233"/>
    </row>
    <row r="168" spans="1:15" s="139" customFormat="1" x14ac:dyDescent="0.25">
      <c r="A168" s="228"/>
      <c r="B168" s="282"/>
      <c r="C168" s="229"/>
      <c r="D168" s="230"/>
      <c r="E168" s="381"/>
      <c r="F168" s="399"/>
      <c r="G168" s="231"/>
      <c r="H168" s="232"/>
      <c r="I168" s="232"/>
      <c r="J168" s="233"/>
      <c r="K168" s="233"/>
    </row>
    <row r="169" spans="1:15" s="139" customFormat="1" x14ac:dyDescent="0.25">
      <c r="A169" s="228"/>
      <c r="B169" s="282" t="str">
        <f>B137</f>
        <v>VII.</v>
      </c>
      <c r="C169" s="229" t="str">
        <f>+C137</f>
        <v>OSTALA DELA</v>
      </c>
      <c r="D169" s="230"/>
      <c r="E169" s="381"/>
      <c r="F169" s="399"/>
      <c r="G169" s="231">
        <f>$G$151</f>
        <v>0</v>
      </c>
      <c r="H169" s="232"/>
      <c r="I169" s="232"/>
      <c r="J169" s="233"/>
      <c r="K169" s="233"/>
    </row>
    <row r="170" spans="1:15" s="139" customFormat="1" ht="13.8" thickBot="1" x14ac:dyDescent="0.3">
      <c r="A170" s="234"/>
      <c r="B170" s="235"/>
      <c r="C170" s="235"/>
      <c r="D170" s="236"/>
      <c r="E170" s="383"/>
      <c r="F170" s="401"/>
      <c r="G170" s="237"/>
      <c r="H170" s="232"/>
      <c r="I170" s="232"/>
      <c r="J170" s="233"/>
      <c r="K170" s="233"/>
    </row>
    <row r="171" spans="1:15" s="167" customFormat="1" ht="13.8" thickTop="1" x14ac:dyDescent="0.25">
      <c r="A171" s="238"/>
      <c r="B171" s="297"/>
      <c r="C171" s="239"/>
      <c r="D171" s="240"/>
      <c r="E171" s="384"/>
      <c r="F171" s="402"/>
      <c r="G171" s="241"/>
      <c r="H171" s="242"/>
      <c r="I171" s="242"/>
      <c r="J171" s="243"/>
      <c r="K171" s="243"/>
      <c r="O171" s="317"/>
    </row>
    <row r="172" spans="1:15" s="138" customFormat="1" x14ac:dyDescent="0.25">
      <c r="A172" s="244"/>
      <c r="B172" s="298"/>
      <c r="C172" s="280" t="str">
        <f>CONCATENATE(A5," ",C5," - SKUPAJ:")</f>
        <v xml:space="preserve">  Zunanja ureditev - SKUPAJ:</v>
      </c>
      <c r="D172" s="194"/>
      <c r="E172" s="372"/>
      <c r="F172" s="392"/>
      <c r="G172" s="231">
        <f>IF(OSNOVA!$B$43=1,SUM(G159:G171),"")</f>
        <v>0</v>
      </c>
      <c r="H172" s="136"/>
      <c r="I172" s="136"/>
      <c r="J172" s="137"/>
      <c r="K172" s="137"/>
    </row>
    <row r="173" spans="1:15" s="167" customFormat="1" x14ac:dyDescent="0.25">
      <c r="A173" s="183"/>
      <c r="B173" s="185"/>
      <c r="C173" s="182"/>
      <c r="D173" s="206"/>
      <c r="E173" s="225"/>
      <c r="F173" s="185"/>
      <c r="G173" s="168"/>
      <c r="H173" s="163"/>
      <c r="I173" s="163"/>
      <c r="J173" s="164"/>
      <c r="K173" s="164"/>
    </row>
    <row r="174" spans="1:15" s="79" customFormat="1" ht="12" x14ac:dyDescent="0.25">
      <c r="A174" s="87"/>
      <c r="B174" s="96"/>
      <c r="C174" s="88"/>
      <c r="D174" s="92"/>
      <c r="E174" s="221"/>
      <c r="F174" s="96"/>
      <c r="G174" s="96"/>
      <c r="H174" s="95"/>
      <c r="I174" s="95"/>
      <c r="J174" s="135"/>
      <c r="K174" s="135"/>
    </row>
    <row r="175" spans="1:15" s="79" customFormat="1" ht="12" x14ac:dyDescent="0.25">
      <c r="A175" s="87"/>
      <c r="B175" s="96"/>
      <c r="C175" s="88"/>
      <c r="D175" s="92"/>
      <c r="E175" s="221"/>
      <c r="F175" s="96"/>
      <c r="G175" s="96"/>
      <c r="H175" s="95"/>
      <c r="I175" s="95"/>
      <c r="J175" s="135"/>
      <c r="K175" s="135"/>
    </row>
    <row r="176" spans="1:15" s="79" customFormat="1" ht="11.4" x14ac:dyDescent="0.2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</row>
    <row r="177" spans="1:13" s="79" customFormat="1" ht="11.4" x14ac:dyDescent="0.2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</row>
    <row r="178" spans="1:13" s="79" customFormat="1" ht="11.4" x14ac:dyDescent="0.2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</row>
    <row r="179" spans="1:13" s="79" customFormat="1" ht="11.4" x14ac:dyDescent="0.2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</row>
    <row r="180" spans="1:13" s="79" customFormat="1" ht="11.4" x14ac:dyDescent="0.2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</row>
    <row r="181" spans="1:13" s="79" customFormat="1" ht="11.4" x14ac:dyDescent="0.2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</row>
    <row r="182" spans="1:13" s="79" customFormat="1" ht="11.4" x14ac:dyDescent="0.2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</row>
    <row r="183" spans="1:13" s="79" customFormat="1" ht="11.4" x14ac:dyDescent="0.2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</row>
    <row r="184" spans="1:13" s="79" customFormat="1" ht="11.4" x14ac:dyDescent="0.2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</row>
    <row r="185" spans="1:13" s="79" customFormat="1" ht="11.4" x14ac:dyDescent="0.2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</row>
    <row r="186" spans="1:13" s="79" customFormat="1" ht="11.4" x14ac:dyDescent="0.2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</row>
    <row r="187" spans="1:13" s="79" customFormat="1" ht="11.4" x14ac:dyDescent="0.2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</row>
    <row r="188" spans="1:13" s="79" customFormat="1" ht="11.4" x14ac:dyDescent="0.2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</row>
    <row r="189" spans="1:13" s="79" customFormat="1" ht="11.4" x14ac:dyDescent="0.2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</row>
    <row r="190" spans="1:13" s="79" customFormat="1" ht="11.4" x14ac:dyDescent="0.2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</row>
    <row r="191" spans="1:13" s="79" customFormat="1" ht="11.4" x14ac:dyDescent="0.2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</row>
    <row r="192" spans="1:13" s="79" customFormat="1" ht="11.4" x14ac:dyDescent="0.2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</row>
    <row r="193" spans="1:13" s="79" customFormat="1" ht="11.4" x14ac:dyDescent="0.2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</row>
    <row r="194" spans="1:13" s="79" customFormat="1" ht="12" x14ac:dyDescent="0.25">
      <c r="A194" s="87"/>
      <c r="B194" s="96"/>
      <c r="C194" s="88"/>
      <c r="D194" s="92"/>
      <c r="E194" s="221"/>
      <c r="F194" s="96"/>
      <c r="G194" s="96"/>
      <c r="H194" s="95"/>
      <c r="I194" s="95"/>
      <c r="J194" s="135"/>
      <c r="K194" s="135"/>
    </row>
    <row r="195" spans="1:13" s="79" customFormat="1" ht="12" x14ac:dyDescent="0.25">
      <c r="A195" s="87"/>
      <c r="B195" s="96"/>
      <c r="C195" s="88"/>
      <c r="D195" s="92"/>
      <c r="E195" s="221"/>
      <c r="F195" s="96"/>
      <c r="G195" s="96"/>
      <c r="H195" s="95"/>
      <c r="I195" s="95"/>
      <c r="J195" s="135"/>
      <c r="K195" s="135"/>
    </row>
    <row r="196" spans="1:13" s="79" customFormat="1" ht="12" x14ac:dyDescent="0.25">
      <c r="A196" s="87"/>
      <c r="B196" s="96"/>
      <c r="C196" s="88"/>
      <c r="D196" s="92"/>
      <c r="E196" s="221"/>
      <c r="F196" s="96"/>
      <c r="G196" s="96"/>
      <c r="H196" s="95"/>
      <c r="I196" s="95"/>
      <c r="J196" s="135"/>
      <c r="K196" s="135"/>
    </row>
    <row r="197" spans="1:13" s="79" customFormat="1" ht="12" x14ac:dyDescent="0.25">
      <c r="A197" s="87"/>
      <c r="B197" s="96"/>
      <c r="C197" s="88"/>
      <c r="D197" s="92"/>
      <c r="E197" s="221"/>
      <c r="F197" s="96"/>
      <c r="G197" s="96"/>
      <c r="H197" s="95"/>
      <c r="I197" s="95"/>
      <c r="J197" s="135"/>
      <c r="K197" s="135"/>
    </row>
    <row r="198" spans="1:13" s="79" customFormat="1" ht="12" x14ac:dyDescent="0.25">
      <c r="A198" s="87"/>
      <c r="B198" s="96"/>
      <c r="C198" s="88"/>
      <c r="D198" s="92"/>
      <c r="E198" s="221"/>
      <c r="F198" s="96"/>
      <c r="G198" s="96"/>
      <c r="H198" s="95"/>
      <c r="I198" s="95"/>
      <c r="J198" s="135"/>
      <c r="K198" s="135"/>
    </row>
    <row r="199" spans="1:13" s="79" customFormat="1" ht="12" x14ac:dyDescent="0.25">
      <c r="A199" s="87"/>
      <c r="B199" s="96"/>
      <c r="C199" s="88"/>
      <c r="D199" s="92"/>
      <c r="E199" s="221"/>
      <c r="F199" s="96"/>
      <c r="G199" s="96"/>
      <c r="H199" s="95"/>
      <c r="I199" s="95"/>
      <c r="J199" s="135"/>
      <c r="K199" s="135"/>
    </row>
    <row r="200" spans="1:13" s="79" customFormat="1" ht="12" x14ac:dyDescent="0.25">
      <c r="A200" s="87"/>
      <c r="B200" s="96"/>
      <c r="C200" s="88"/>
      <c r="D200" s="92"/>
      <c r="E200" s="221"/>
      <c r="F200" s="96"/>
      <c r="G200" s="96"/>
      <c r="H200" s="95"/>
      <c r="I200" s="95"/>
      <c r="J200" s="135"/>
      <c r="K200" s="135"/>
    </row>
    <row r="201" spans="1:13" s="79" customFormat="1" ht="12" x14ac:dyDescent="0.25">
      <c r="A201" s="87"/>
      <c r="B201" s="96"/>
      <c r="C201" s="88"/>
      <c r="D201" s="92"/>
      <c r="E201" s="221"/>
      <c r="F201" s="96"/>
      <c r="G201" s="96"/>
      <c r="H201" s="95"/>
      <c r="I201" s="95"/>
      <c r="J201" s="135"/>
      <c r="K201" s="135"/>
    </row>
    <row r="202" spans="1:13" s="79" customFormat="1" ht="12" x14ac:dyDescent="0.25">
      <c r="A202" s="87"/>
      <c r="B202" s="96"/>
      <c r="C202" s="88"/>
      <c r="D202" s="92"/>
      <c r="E202" s="221"/>
      <c r="F202" s="96"/>
      <c r="G202" s="96"/>
      <c r="H202" s="95"/>
      <c r="I202" s="95"/>
      <c r="J202" s="135"/>
      <c r="K202" s="135"/>
    </row>
    <row r="203" spans="1:13" s="79" customFormat="1" ht="12" x14ac:dyDescent="0.25">
      <c r="A203" s="87"/>
      <c r="B203" s="96"/>
      <c r="C203" s="88"/>
      <c r="D203" s="92"/>
      <c r="E203" s="221"/>
      <c r="F203" s="96"/>
      <c r="G203" s="96"/>
      <c r="H203" s="95"/>
      <c r="I203" s="95"/>
      <c r="J203" s="135"/>
      <c r="K203" s="135"/>
    </row>
    <row r="204" spans="1:13" s="79" customFormat="1" ht="12" x14ac:dyDescent="0.25">
      <c r="A204" s="87"/>
      <c r="B204" s="96"/>
      <c r="C204" s="88"/>
      <c r="D204" s="92"/>
      <c r="E204" s="221"/>
      <c r="F204" s="96"/>
      <c r="G204" s="96"/>
      <c r="H204" s="95"/>
      <c r="I204" s="95"/>
      <c r="J204" s="135"/>
      <c r="K204" s="135"/>
    </row>
    <row r="205" spans="1:13" s="79" customFormat="1" ht="12" x14ac:dyDescent="0.25">
      <c r="A205" s="87"/>
      <c r="B205" s="96"/>
      <c r="C205" s="88"/>
      <c r="D205" s="92"/>
      <c r="E205" s="221"/>
      <c r="F205" s="96"/>
      <c r="G205" s="96"/>
      <c r="H205" s="95"/>
      <c r="I205" s="95"/>
      <c r="J205" s="135"/>
      <c r="K205" s="135"/>
    </row>
    <row r="206" spans="1:13" s="79" customFormat="1" ht="12" x14ac:dyDescent="0.25">
      <c r="A206" s="87"/>
      <c r="B206" s="96"/>
      <c r="C206" s="88"/>
      <c r="D206" s="92"/>
      <c r="E206" s="221"/>
      <c r="F206" s="96"/>
      <c r="G206" s="96"/>
      <c r="H206" s="95"/>
      <c r="I206" s="95"/>
      <c r="J206" s="135"/>
      <c r="K206" s="135"/>
    </row>
    <row r="207" spans="1:13" s="79" customFormat="1" ht="12" x14ac:dyDescent="0.25">
      <c r="A207" s="87"/>
      <c r="B207" s="96"/>
      <c r="C207" s="88"/>
      <c r="D207" s="92"/>
      <c r="E207" s="221"/>
      <c r="F207" s="96"/>
      <c r="G207" s="96"/>
      <c r="H207" s="95"/>
      <c r="I207" s="95"/>
      <c r="J207" s="135"/>
      <c r="K207" s="135"/>
    </row>
    <row r="208" spans="1:13" s="79" customFormat="1" ht="12" x14ac:dyDescent="0.25">
      <c r="A208" s="87"/>
      <c r="B208" s="96"/>
      <c r="C208" s="88"/>
      <c r="D208" s="92"/>
      <c r="E208" s="221"/>
      <c r="F208" s="96"/>
      <c r="G208" s="96"/>
      <c r="H208" s="95"/>
      <c r="I208" s="95"/>
      <c r="J208" s="135"/>
      <c r="K208" s="135"/>
    </row>
    <row r="209" spans="1:11" s="79" customFormat="1" ht="12" x14ac:dyDescent="0.25">
      <c r="A209" s="87"/>
      <c r="B209" s="96"/>
      <c r="C209" s="88"/>
      <c r="D209" s="92"/>
      <c r="E209" s="221"/>
      <c r="F209" s="96"/>
      <c r="G209" s="96"/>
      <c r="H209" s="95"/>
      <c r="I209" s="95"/>
      <c r="J209" s="135"/>
      <c r="K209" s="135"/>
    </row>
    <row r="210" spans="1:11" s="79" customFormat="1" ht="12" x14ac:dyDescent="0.25">
      <c r="A210" s="87"/>
      <c r="B210" s="96"/>
      <c r="C210" s="88"/>
      <c r="D210" s="92"/>
      <c r="E210" s="221"/>
      <c r="F210" s="96"/>
      <c r="G210" s="96"/>
      <c r="H210" s="95"/>
      <c r="I210" s="95"/>
      <c r="J210" s="135"/>
      <c r="K210" s="135"/>
    </row>
    <row r="211" spans="1:11" s="79" customFormat="1" ht="12" x14ac:dyDescent="0.25">
      <c r="A211" s="87"/>
      <c r="B211" s="96"/>
      <c r="C211" s="88"/>
      <c r="D211" s="92"/>
      <c r="E211" s="221"/>
      <c r="F211" s="96"/>
      <c r="G211" s="96"/>
      <c r="H211" s="95"/>
      <c r="I211" s="95"/>
      <c r="J211" s="135"/>
      <c r="K211" s="135"/>
    </row>
    <row r="212" spans="1:11" s="79" customFormat="1" ht="12" x14ac:dyDescent="0.25">
      <c r="A212" s="87"/>
      <c r="B212" s="96"/>
      <c r="C212" s="88"/>
      <c r="D212" s="92"/>
      <c r="E212" s="221"/>
      <c r="F212" s="96"/>
      <c r="G212" s="96"/>
      <c r="H212" s="95"/>
      <c r="I212" s="95"/>
      <c r="J212" s="135"/>
      <c r="K212" s="135"/>
    </row>
    <row r="213" spans="1:11" s="79" customFormat="1" ht="12" x14ac:dyDescent="0.25">
      <c r="A213" s="87"/>
      <c r="B213" s="96"/>
      <c r="C213" s="88"/>
      <c r="D213" s="92"/>
      <c r="E213" s="221"/>
      <c r="F213" s="96"/>
      <c r="G213" s="96"/>
      <c r="H213" s="95"/>
      <c r="I213" s="95"/>
      <c r="J213" s="135"/>
      <c r="K213" s="135"/>
    </row>
    <row r="214" spans="1:11" s="79" customFormat="1" ht="12" x14ac:dyDescent="0.25">
      <c r="A214" s="87"/>
      <c r="B214" s="96"/>
      <c r="C214" s="88"/>
      <c r="D214" s="92"/>
      <c r="E214" s="221"/>
      <c r="F214" s="96"/>
      <c r="G214" s="96"/>
      <c r="H214" s="95"/>
      <c r="I214" s="95"/>
      <c r="J214" s="135"/>
      <c r="K214" s="135"/>
    </row>
    <row r="215" spans="1:11" s="79" customFormat="1" ht="12" x14ac:dyDescent="0.25">
      <c r="A215" s="87"/>
      <c r="B215" s="96"/>
      <c r="C215" s="88"/>
      <c r="D215" s="92"/>
      <c r="E215" s="221"/>
      <c r="F215" s="96"/>
      <c r="G215" s="96"/>
      <c r="H215" s="95"/>
      <c r="I215" s="95"/>
      <c r="J215" s="135"/>
      <c r="K215" s="135"/>
    </row>
    <row r="216" spans="1:11" s="79" customFormat="1" ht="12" x14ac:dyDescent="0.25">
      <c r="A216" s="87"/>
      <c r="B216" s="96"/>
      <c r="C216" s="88"/>
      <c r="D216" s="92"/>
      <c r="E216" s="221"/>
      <c r="F216" s="96"/>
      <c r="G216" s="96"/>
      <c r="H216" s="95"/>
      <c r="I216" s="95"/>
      <c r="J216" s="135"/>
      <c r="K216" s="135"/>
    </row>
    <row r="217" spans="1:11" s="79" customFormat="1" ht="12" x14ac:dyDescent="0.25">
      <c r="A217" s="87"/>
      <c r="B217" s="96"/>
      <c r="C217" s="88"/>
      <c r="D217" s="92"/>
      <c r="E217" s="221"/>
      <c r="F217" s="96"/>
      <c r="G217" s="96"/>
      <c r="H217" s="95"/>
      <c r="I217" s="95"/>
      <c r="J217" s="135"/>
      <c r="K217" s="135"/>
    </row>
    <row r="218" spans="1:11" s="79" customFormat="1" ht="12" x14ac:dyDescent="0.25">
      <c r="A218" s="87"/>
      <c r="B218" s="96"/>
      <c r="C218" s="88"/>
      <c r="D218" s="92"/>
      <c r="E218" s="221"/>
      <c r="F218" s="96"/>
      <c r="G218" s="96"/>
      <c r="H218" s="95"/>
      <c r="I218" s="95"/>
      <c r="J218" s="135"/>
      <c r="K218" s="135"/>
    </row>
    <row r="219" spans="1:11" s="79" customFormat="1" ht="12" x14ac:dyDescent="0.25">
      <c r="A219" s="87"/>
      <c r="B219" s="96"/>
      <c r="C219" s="88"/>
      <c r="D219" s="92"/>
      <c r="E219" s="221"/>
      <c r="F219" s="96"/>
      <c r="G219" s="96"/>
      <c r="H219" s="95"/>
      <c r="I219" s="95"/>
      <c r="J219" s="135"/>
      <c r="K219" s="135"/>
    </row>
    <row r="220" spans="1:11" s="79" customFormat="1" ht="12" x14ac:dyDescent="0.25">
      <c r="A220" s="87"/>
      <c r="B220" s="96"/>
      <c r="C220" s="88"/>
      <c r="D220" s="92"/>
      <c r="E220" s="221"/>
      <c r="F220" s="96"/>
      <c r="G220" s="96"/>
      <c r="H220" s="95"/>
      <c r="I220" s="95"/>
      <c r="J220" s="135"/>
      <c r="K220" s="135"/>
    </row>
    <row r="221" spans="1:11" s="79" customFormat="1" ht="12" x14ac:dyDescent="0.25">
      <c r="A221" s="87"/>
      <c r="B221" s="96"/>
      <c r="C221" s="88"/>
      <c r="D221" s="92"/>
      <c r="E221" s="221"/>
      <c r="F221" s="96"/>
      <c r="G221" s="96"/>
      <c r="H221" s="95"/>
      <c r="I221" s="95"/>
      <c r="J221" s="135"/>
      <c r="K221" s="135"/>
    </row>
    <row r="222" spans="1:11" s="79" customFormat="1" ht="12" x14ac:dyDescent="0.25">
      <c r="A222" s="87"/>
      <c r="B222" s="96"/>
      <c r="C222" s="88"/>
      <c r="D222" s="92"/>
      <c r="E222" s="221"/>
      <c r="F222" s="96"/>
      <c r="G222" s="96"/>
      <c r="H222" s="95"/>
      <c r="I222" s="95"/>
      <c r="J222" s="135"/>
      <c r="K222" s="135"/>
    </row>
    <row r="223" spans="1:11" s="79" customFormat="1" ht="12" x14ac:dyDescent="0.25">
      <c r="A223" s="87"/>
      <c r="B223" s="96"/>
      <c r="C223" s="88"/>
      <c r="D223" s="92"/>
      <c r="E223" s="221"/>
      <c r="F223" s="96"/>
      <c r="G223" s="96"/>
      <c r="H223" s="95"/>
      <c r="I223" s="95"/>
      <c r="J223" s="135"/>
      <c r="K223" s="135"/>
    </row>
    <row r="224" spans="1:11" s="79" customFormat="1" ht="12" x14ac:dyDescent="0.25">
      <c r="A224" s="87"/>
      <c r="B224" s="96"/>
      <c r="C224" s="88"/>
      <c r="D224" s="92"/>
      <c r="E224" s="221"/>
      <c r="F224" s="96"/>
      <c r="G224" s="96"/>
      <c r="H224" s="95"/>
      <c r="I224" s="95"/>
      <c r="J224" s="135"/>
      <c r="K224" s="135"/>
    </row>
    <row r="225" spans="1:11" s="79" customFormat="1" ht="12" x14ac:dyDescent="0.25">
      <c r="A225" s="87"/>
      <c r="B225" s="96"/>
      <c r="C225" s="88"/>
      <c r="D225" s="92"/>
      <c r="E225" s="221"/>
      <c r="F225" s="96"/>
      <c r="G225" s="96"/>
      <c r="H225" s="95"/>
      <c r="I225" s="95"/>
      <c r="J225" s="135"/>
      <c r="K225" s="135"/>
    </row>
    <row r="226" spans="1:11" s="79" customFormat="1" ht="12" x14ac:dyDescent="0.25">
      <c r="A226" s="87"/>
      <c r="B226" s="96"/>
      <c r="C226" s="88"/>
      <c r="D226" s="92"/>
      <c r="E226" s="221"/>
      <c r="F226" s="96"/>
      <c r="G226" s="96"/>
      <c r="H226" s="95"/>
      <c r="I226" s="95"/>
      <c r="J226" s="135"/>
      <c r="K226" s="135"/>
    </row>
    <row r="227" spans="1:11" s="79" customFormat="1" ht="12" x14ac:dyDescent="0.25">
      <c r="A227" s="87"/>
      <c r="B227" s="96"/>
      <c r="C227" s="88"/>
      <c r="D227" s="92"/>
      <c r="E227" s="221"/>
      <c r="F227" s="96"/>
      <c r="G227" s="96"/>
      <c r="H227" s="95"/>
      <c r="I227" s="95"/>
      <c r="J227" s="135"/>
      <c r="K227" s="135"/>
    </row>
    <row r="228" spans="1:11" s="79" customFormat="1" ht="12" x14ac:dyDescent="0.25">
      <c r="A228" s="87"/>
      <c r="B228" s="96"/>
      <c r="C228" s="88"/>
      <c r="D228" s="92"/>
      <c r="E228" s="221"/>
      <c r="F228" s="96"/>
      <c r="G228" s="96"/>
      <c r="H228" s="95"/>
      <c r="I228" s="95"/>
      <c r="J228" s="135"/>
      <c r="K228" s="135"/>
    </row>
    <row r="229" spans="1:11" s="79" customFormat="1" ht="12" x14ac:dyDescent="0.25">
      <c r="A229" s="87"/>
      <c r="B229" s="96"/>
      <c r="C229" s="88"/>
      <c r="D229" s="92"/>
      <c r="E229" s="221"/>
      <c r="F229" s="96"/>
      <c r="G229" s="96"/>
      <c r="H229" s="95"/>
      <c r="I229" s="95"/>
      <c r="J229" s="135"/>
      <c r="K229" s="135"/>
    </row>
    <row r="230" spans="1:11" s="79" customFormat="1" ht="12" x14ac:dyDescent="0.25">
      <c r="A230" s="87"/>
      <c r="B230" s="96"/>
      <c r="C230" s="88"/>
      <c r="D230" s="92"/>
      <c r="E230" s="221"/>
      <c r="F230" s="96"/>
      <c r="G230" s="96"/>
      <c r="H230" s="95"/>
      <c r="I230" s="95"/>
      <c r="J230" s="135"/>
      <c r="K230" s="135"/>
    </row>
    <row r="231" spans="1:11" s="79" customFormat="1" ht="12" x14ac:dyDescent="0.25">
      <c r="A231" s="87"/>
      <c r="B231" s="96"/>
      <c r="C231" s="88"/>
      <c r="D231" s="92"/>
      <c r="E231" s="221"/>
      <c r="F231" s="96"/>
      <c r="G231" s="96"/>
      <c r="H231" s="95"/>
      <c r="I231" s="95"/>
      <c r="J231" s="135"/>
      <c r="K231" s="135"/>
    </row>
    <row r="232" spans="1:11" s="79" customFormat="1" ht="12" x14ac:dyDescent="0.25">
      <c r="A232" s="87"/>
      <c r="B232" s="96"/>
      <c r="C232" s="88"/>
      <c r="D232" s="92"/>
      <c r="E232" s="221"/>
      <c r="F232" s="96"/>
      <c r="G232" s="96"/>
      <c r="H232" s="95"/>
      <c r="I232" s="95"/>
      <c r="J232" s="135"/>
      <c r="K232" s="135"/>
    </row>
    <row r="233" spans="1:11" s="79" customFormat="1" ht="12" x14ac:dyDescent="0.25">
      <c r="A233" s="87"/>
      <c r="B233" s="96"/>
      <c r="C233" s="88"/>
      <c r="D233" s="92"/>
      <c r="E233" s="221"/>
      <c r="F233" s="96"/>
      <c r="G233" s="96"/>
      <c r="H233" s="95"/>
      <c r="I233" s="95"/>
      <c r="J233" s="135"/>
      <c r="K233" s="135"/>
    </row>
    <row r="234" spans="1:11" s="79" customFormat="1" ht="12" x14ac:dyDescent="0.25">
      <c r="A234" s="87"/>
      <c r="B234" s="96"/>
      <c r="C234" s="88"/>
      <c r="D234" s="92"/>
      <c r="E234" s="221"/>
      <c r="F234" s="96"/>
      <c r="G234" s="96"/>
      <c r="H234" s="95"/>
      <c r="I234" s="95"/>
      <c r="J234" s="135"/>
      <c r="K234" s="135"/>
    </row>
    <row r="235" spans="1:11" s="79" customFormat="1" ht="12" x14ac:dyDescent="0.25">
      <c r="A235" s="87"/>
      <c r="B235" s="96"/>
      <c r="C235" s="88"/>
      <c r="D235" s="92"/>
      <c r="E235" s="221"/>
      <c r="F235" s="96"/>
      <c r="G235" s="96"/>
      <c r="H235" s="95"/>
      <c r="I235" s="95"/>
      <c r="J235" s="135"/>
      <c r="K235" s="135"/>
    </row>
    <row r="236" spans="1:11" s="79" customFormat="1" ht="12" x14ac:dyDescent="0.25">
      <c r="A236" s="87"/>
      <c r="B236" s="96"/>
      <c r="C236" s="88"/>
      <c r="D236" s="92"/>
      <c r="E236" s="221"/>
      <c r="F236" s="96"/>
      <c r="G236" s="96"/>
      <c r="H236" s="95"/>
      <c r="I236" s="95"/>
      <c r="J236" s="135"/>
      <c r="K236" s="135"/>
    </row>
    <row r="237" spans="1:11" s="79" customFormat="1" ht="12" x14ac:dyDescent="0.25">
      <c r="A237" s="87"/>
      <c r="B237" s="96"/>
      <c r="C237" s="88"/>
      <c r="D237" s="92"/>
      <c r="E237" s="221"/>
      <c r="F237" s="96"/>
      <c r="G237" s="96"/>
      <c r="H237" s="95"/>
      <c r="I237" s="95"/>
      <c r="J237" s="135"/>
      <c r="K237" s="135"/>
    </row>
    <row r="238" spans="1:11" s="79" customFormat="1" ht="12" x14ac:dyDescent="0.25">
      <c r="A238" s="87"/>
      <c r="B238" s="96"/>
      <c r="C238" s="88"/>
      <c r="D238" s="92"/>
      <c r="E238" s="221"/>
      <c r="F238" s="96"/>
      <c r="G238" s="96"/>
      <c r="H238" s="95"/>
      <c r="I238" s="95"/>
      <c r="J238" s="135"/>
      <c r="K238" s="135"/>
    </row>
    <row r="239" spans="1:11" s="79" customFormat="1" ht="12" x14ac:dyDescent="0.25">
      <c r="A239" s="87"/>
      <c r="B239" s="96"/>
      <c r="C239" s="88"/>
      <c r="D239" s="92"/>
      <c r="E239" s="221"/>
      <c r="F239" s="96"/>
      <c r="G239" s="96"/>
      <c r="H239" s="95"/>
      <c r="I239" s="95"/>
      <c r="J239" s="135"/>
      <c r="K239" s="135"/>
    </row>
    <row r="240" spans="1:11" s="79" customFormat="1" ht="12" x14ac:dyDescent="0.25">
      <c r="A240" s="87"/>
      <c r="B240" s="96"/>
      <c r="C240" s="88"/>
      <c r="D240" s="92"/>
      <c r="E240" s="221"/>
      <c r="F240" s="96"/>
      <c r="G240" s="96"/>
      <c r="H240" s="95"/>
      <c r="I240" s="95"/>
      <c r="J240" s="135"/>
      <c r="K240" s="135"/>
    </row>
    <row r="241" spans="1:11" s="79" customFormat="1" ht="12" x14ac:dyDescent="0.25">
      <c r="A241" s="87"/>
      <c r="B241" s="96"/>
      <c r="C241" s="88"/>
      <c r="D241" s="92"/>
      <c r="E241" s="221"/>
      <c r="F241" s="96"/>
      <c r="G241" s="96"/>
      <c r="H241" s="95"/>
      <c r="I241" s="95"/>
      <c r="J241" s="135"/>
      <c r="K241" s="135"/>
    </row>
    <row r="242" spans="1:11" s="79" customFormat="1" ht="12" x14ac:dyDescent="0.25">
      <c r="A242" s="87"/>
      <c r="B242" s="96"/>
      <c r="C242" s="88"/>
      <c r="D242" s="92"/>
      <c r="E242" s="221"/>
      <c r="F242" s="96"/>
      <c r="G242" s="96"/>
      <c r="H242" s="95"/>
      <c r="I242" s="95"/>
      <c r="J242" s="135"/>
      <c r="K242" s="135"/>
    </row>
    <row r="243" spans="1:11" s="79" customFormat="1" ht="12" x14ac:dyDescent="0.25">
      <c r="A243" s="87"/>
      <c r="B243" s="96"/>
      <c r="C243" s="88"/>
      <c r="D243" s="92"/>
      <c r="E243" s="221"/>
      <c r="F243" s="96"/>
      <c r="G243" s="96"/>
      <c r="H243" s="95"/>
      <c r="I243" s="95"/>
      <c r="J243" s="135"/>
      <c r="K243" s="135"/>
    </row>
    <row r="244" spans="1:11" s="79" customFormat="1" ht="12" x14ac:dyDescent="0.25">
      <c r="A244" s="87"/>
      <c r="B244" s="96"/>
      <c r="C244" s="88"/>
      <c r="D244" s="92"/>
      <c r="E244" s="221"/>
      <c r="F244" s="96"/>
      <c r="G244" s="96"/>
      <c r="H244" s="95"/>
      <c r="I244" s="95"/>
      <c r="J244" s="135"/>
      <c r="K244" s="135"/>
    </row>
    <row r="245" spans="1:11" s="79" customFormat="1" ht="12" x14ac:dyDescent="0.25">
      <c r="A245" s="87"/>
      <c r="B245" s="96"/>
      <c r="C245" s="88"/>
      <c r="D245" s="92"/>
      <c r="E245" s="221"/>
      <c r="F245" s="96"/>
      <c r="G245" s="96"/>
      <c r="H245" s="95"/>
      <c r="I245" s="95"/>
      <c r="J245" s="135"/>
      <c r="K245" s="135"/>
    </row>
    <row r="246" spans="1:11" s="79" customFormat="1" ht="12" x14ac:dyDescent="0.25">
      <c r="A246" s="87"/>
      <c r="B246" s="96"/>
      <c r="C246" s="88"/>
      <c r="D246" s="92"/>
      <c r="E246" s="221"/>
      <c r="F246" s="96"/>
      <c r="G246" s="96"/>
      <c r="H246" s="95"/>
      <c r="I246" s="95"/>
      <c r="J246" s="135"/>
      <c r="K246" s="135"/>
    </row>
    <row r="247" spans="1:11" s="79" customFormat="1" ht="12" x14ac:dyDescent="0.25">
      <c r="A247" s="87"/>
      <c r="B247" s="96"/>
      <c r="C247" s="88"/>
      <c r="D247" s="92"/>
      <c r="E247" s="221"/>
      <c r="F247" s="96"/>
      <c r="G247" s="96"/>
      <c r="H247" s="95"/>
      <c r="I247" s="95"/>
      <c r="J247" s="135"/>
      <c r="K247" s="135"/>
    </row>
    <row r="248" spans="1:11" s="79" customFormat="1" ht="12" x14ac:dyDescent="0.25">
      <c r="A248" s="87"/>
      <c r="B248" s="96"/>
      <c r="C248" s="88"/>
      <c r="D248" s="92"/>
      <c r="E248" s="221"/>
      <c r="F248" s="96"/>
      <c r="G248" s="96"/>
      <c r="H248" s="95"/>
      <c r="I248" s="95"/>
      <c r="J248" s="135"/>
      <c r="K248" s="135"/>
    </row>
    <row r="249" spans="1:11" s="79" customFormat="1" ht="12" x14ac:dyDescent="0.25">
      <c r="A249" s="87"/>
      <c r="B249" s="96"/>
      <c r="C249" s="88"/>
      <c r="D249" s="92"/>
      <c r="E249" s="221"/>
      <c r="F249" s="96"/>
      <c r="G249" s="96"/>
      <c r="H249" s="95"/>
      <c r="I249" s="95"/>
      <c r="J249" s="135"/>
      <c r="K249" s="135"/>
    </row>
    <row r="250" spans="1:11" s="79" customFormat="1" ht="12" x14ac:dyDescent="0.25">
      <c r="A250" s="87"/>
      <c r="B250" s="96"/>
      <c r="C250" s="88"/>
      <c r="D250" s="92"/>
      <c r="E250" s="221"/>
      <c r="F250" s="96"/>
      <c r="G250" s="96"/>
      <c r="H250" s="95"/>
      <c r="I250" s="95"/>
      <c r="J250" s="135"/>
      <c r="K250" s="135"/>
    </row>
    <row r="251" spans="1:11" s="79" customFormat="1" ht="12" x14ac:dyDescent="0.25">
      <c r="A251" s="87"/>
      <c r="B251" s="96"/>
      <c r="C251" s="88"/>
      <c r="D251" s="92"/>
      <c r="E251" s="221"/>
      <c r="F251" s="96"/>
      <c r="G251" s="96"/>
      <c r="H251" s="95"/>
      <c r="I251" s="95"/>
      <c r="J251" s="135"/>
      <c r="K251" s="135"/>
    </row>
    <row r="252" spans="1:11" s="79" customFormat="1" ht="12" x14ac:dyDescent="0.25">
      <c r="A252" s="87"/>
      <c r="B252" s="96"/>
      <c r="C252" s="88"/>
      <c r="D252" s="92"/>
      <c r="E252" s="221"/>
      <c r="F252" s="96"/>
      <c r="G252" s="96"/>
      <c r="H252" s="95"/>
      <c r="I252" s="95"/>
      <c r="J252" s="135"/>
      <c r="K252" s="135"/>
    </row>
    <row r="253" spans="1:11" s="79" customFormat="1" ht="12" x14ac:dyDescent="0.25">
      <c r="A253" s="87"/>
      <c r="B253" s="96"/>
      <c r="C253" s="88"/>
      <c r="D253" s="92"/>
      <c r="E253" s="221"/>
      <c r="F253" s="96"/>
      <c r="G253" s="96"/>
      <c r="H253" s="95"/>
      <c r="I253" s="95"/>
      <c r="J253" s="135"/>
      <c r="K253" s="135"/>
    </row>
    <row r="254" spans="1:11" s="79" customFormat="1" ht="12" x14ac:dyDescent="0.25">
      <c r="A254" s="87"/>
      <c r="B254" s="96"/>
      <c r="C254" s="88"/>
      <c r="D254" s="92"/>
      <c r="E254" s="221"/>
      <c r="F254" s="96"/>
      <c r="G254" s="96"/>
      <c r="H254" s="95"/>
      <c r="I254" s="95"/>
      <c r="J254" s="135"/>
      <c r="K254" s="135"/>
    </row>
    <row r="255" spans="1:11" s="79" customFormat="1" ht="12" x14ac:dyDescent="0.25">
      <c r="A255" s="87"/>
      <c r="B255" s="96"/>
      <c r="C255" s="88"/>
      <c r="D255" s="92"/>
      <c r="E255" s="221"/>
      <c r="F255" s="96"/>
      <c r="G255" s="96"/>
      <c r="H255" s="95"/>
      <c r="I255" s="95"/>
      <c r="J255" s="135"/>
      <c r="K255" s="135"/>
    </row>
    <row r="256" spans="1:11" s="79" customFormat="1" ht="12" x14ac:dyDescent="0.25">
      <c r="A256" s="87"/>
      <c r="B256" s="96"/>
      <c r="C256" s="88"/>
      <c r="D256" s="92"/>
      <c r="E256" s="221"/>
      <c r="F256" s="96"/>
      <c r="G256" s="96"/>
      <c r="H256" s="95"/>
      <c r="I256" s="95"/>
      <c r="J256" s="135"/>
      <c r="K256" s="135"/>
    </row>
    <row r="257" spans="1:11" s="79" customFormat="1" ht="12" x14ac:dyDescent="0.25">
      <c r="A257" s="87"/>
      <c r="B257" s="96"/>
      <c r="C257" s="88"/>
      <c r="D257" s="92"/>
      <c r="E257" s="221"/>
      <c r="F257" s="96"/>
      <c r="G257" s="96"/>
      <c r="H257" s="95"/>
      <c r="I257" s="95"/>
      <c r="J257" s="135"/>
      <c r="K257" s="135"/>
    </row>
    <row r="258" spans="1:11" s="79" customFormat="1" ht="12" x14ac:dyDescent="0.25">
      <c r="A258" s="87"/>
      <c r="B258" s="96"/>
      <c r="C258" s="88"/>
      <c r="D258" s="92"/>
      <c r="E258" s="221"/>
      <c r="F258" s="96"/>
      <c r="G258" s="96"/>
      <c r="H258" s="95"/>
      <c r="I258" s="95"/>
      <c r="J258" s="135"/>
      <c r="K258" s="135"/>
    </row>
    <row r="259" spans="1:11" s="79" customFormat="1" ht="12" x14ac:dyDescent="0.25">
      <c r="A259" s="87"/>
      <c r="B259" s="96"/>
      <c r="C259" s="88"/>
      <c r="D259" s="92"/>
      <c r="E259" s="221"/>
      <c r="F259" s="96"/>
      <c r="G259" s="96"/>
      <c r="H259" s="95"/>
      <c r="I259" s="95"/>
      <c r="J259" s="135"/>
      <c r="K259" s="135"/>
    </row>
    <row r="260" spans="1:11" s="79" customFormat="1" ht="12" x14ac:dyDescent="0.25">
      <c r="A260" s="87"/>
      <c r="B260" s="96"/>
      <c r="C260" s="88"/>
      <c r="D260" s="92"/>
      <c r="E260" s="221"/>
      <c r="F260" s="96"/>
      <c r="G260" s="96"/>
      <c r="H260" s="95"/>
      <c r="I260" s="95"/>
      <c r="J260" s="135"/>
      <c r="K260" s="135"/>
    </row>
    <row r="261" spans="1:11" s="79" customFormat="1" ht="12" x14ac:dyDescent="0.25">
      <c r="A261" s="87"/>
      <c r="B261" s="96"/>
      <c r="C261" s="88"/>
      <c r="D261" s="92"/>
      <c r="E261" s="221"/>
      <c r="F261" s="96"/>
      <c r="G261" s="96"/>
      <c r="H261" s="95"/>
      <c r="I261" s="95"/>
      <c r="J261" s="135"/>
      <c r="K261" s="135"/>
    </row>
    <row r="262" spans="1:11" s="79" customFormat="1" ht="12" x14ac:dyDescent="0.25">
      <c r="A262" s="87"/>
      <c r="B262" s="96"/>
      <c r="C262" s="88"/>
      <c r="D262" s="92"/>
      <c r="E262" s="221"/>
      <c r="F262" s="96"/>
      <c r="G262" s="96"/>
      <c r="H262" s="95"/>
      <c r="I262" s="95"/>
      <c r="J262" s="135"/>
      <c r="K262" s="135"/>
    </row>
    <row r="263" spans="1:11" s="79" customFormat="1" ht="12" x14ac:dyDescent="0.25">
      <c r="A263" s="87"/>
      <c r="B263" s="96"/>
      <c r="C263" s="88"/>
      <c r="D263" s="92"/>
      <c r="E263" s="221"/>
      <c r="F263" s="96"/>
      <c r="G263" s="96"/>
      <c r="H263" s="95"/>
      <c r="I263" s="95"/>
      <c r="J263" s="135"/>
      <c r="K263" s="135"/>
    </row>
    <row r="264" spans="1:11" s="79" customFormat="1" ht="12" x14ac:dyDescent="0.25">
      <c r="A264" s="87"/>
      <c r="B264" s="96"/>
      <c r="C264" s="88"/>
      <c r="D264" s="92"/>
      <c r="E264" s="221"/>
      <c r="F264" s="96"/>
      <c r="G264" s="96"/>
      <c r="H264" s="95"/>
      <c r="I264" s="95"/>
      <c r="J264" s="135"/>
      <c r="K264" s="135"/>
    </row>
    <row r="265" spans="1:11" s="79" customFormat="1" ht="12" x14ac:dyDescent="0.25">
      <c r="A265" s="87"/>
      <c r="B265" s="96"/>
      <c r="C265" s="88"/>
      <c r="D265" s="92"/>
      <c r="E265" s="221"/>
      <c r="F265" s="96"/>
      <c r="G265" s="96"/>
      <c r="H265" s="95"/>
      <c r="I265" s="95"/>
      <c r="J265" s="135"/>
      <c r="K265" s="135"/>
    </row>
    <row r="266" spans="1:11" s="79" customFormat="1" ht="12" x14ac:dyDescent="0.25">
      <c r="A266" s="87"/>
      <c r="B266" s="96"/>
      <c r="C266" s="88"/>
      <c r="D266" s="92"/>
      <c r="E266" s="221"/>
      <c r="F266" s="96"/>
      <c r="G266" s="96"/>
      <c r="H266" s="95"/>
      <c r="I266" s="95"/>
      <c r="J266" s="135"/>
      <c r="K266" s="135"/>
    </row>
    <row r="267" spans="1:11" s="79" customFormat="1" ht="12" x14ac:dyDescent="0.25">
      <c r="A267" s="87"/>
      <c r="B267" s="96"/>
      <c r="C267" s="88"/>
      <c r="D267" s="92"/>
      <c r="E267" s="221"/>
      <c r="F267" s="96"/>
      <c r="G267" s="96"/>
      <c r="H267" s="95"/>
      <c r="I267" s="95"/>
      <c r="J267" s="135"/>
      <c r="K267" s="135"/>
    </row>
    <row r="268" spans="1:11" s="79" customFormat="1" ht="12" x14ac:dyDescent="0.25">
      <c r="A268" s="87"/>
      <c r="B268" s="96"/>
      <c r="C268" s="88"/>
      <c r="D268" s="92"/>
      <c r="E268" s="221"/>
      <c r="F268" s="96"/>
      <c r="G268" s="96"/>
      <c r="H268" s="95"/>
      <c r="I268" s="95"/>
      <c r="J268" s="135"/>
      <c r="K268" s="135"/>
    </row>
    <row r="269" spans="1:11" s="79" customFormat="1" ht="12" x14ac:dyDescent="0.25">
      <c r="A269" s="87"/>
      <c r="B269" s="96"/>
      <c r="C269" s="88"/>
      <c r="D269" s="92"/>
      <c r="E269" s="221"/>
      <c r="F269" s="96"/>
      <c r="G269" s="96"/>
      <c r="H269" s="95"/>
      <c r="I269" s="95"/>
      <c r="J269" s="135"/>
      <c r="K269" s="135"/>
    </row>
    <row r="270" spans="1:11" s="79" customFormat="1" ht="12" x14ac:dyDescent="0.25">
      <c r="A270" s="87"/>
      <c r="B270" s="96"/>
      <c r="C270" s="88"/>
      <c r="D270" s="92"/>
      <c r="E270" s="221"/>
      <c r="F270" s="96"/>
      <c r="G270" s="96"/>
      <c r="H270" s="95"/>
      <c r="I270" s="95"/>
      <c r="J270" s="135"/>
      <c r="K270" s="135"/>
    </row>
    <row r="271" spans="1:11" s="79" customFormat="1" ht="12" x14ac:dyDescent="0.25">
      <c r="A271" s="87"/>
      <c r="B271" s="96"/>
      <c r="C271" s="88"/>
      <c r="D271" s="92"/>
      <c r="E271" s="221"/>
      <c r="F271" s="96"/>
      <c r="G271" s="96"/>
      <c r="H271" s="95"/>
      <c r="I271" s="95"/>
      <c r="J271" s="135"/>
      <c r="K271" s="135"/>
    </row>
    <row r="272" spans="1:11" s="79" customFormat="1" ht="12" x14ac:dyDescent="0.25">
      <c r="A272" s="87"/>
      <c r="B272" s="96"/>
      <c r="C272" s="88"/>
      <c r="D272" s="92"/>
      <c r="E272" s="221"/>
      <c r="F272" s="96"/>
      <c r="G272" s="96"/>
      <c r="H272" s="95"/>
      <c r="I272" s="95"/>
      <c r="J272" s="135"/>
      <c r="K272" s="135"/>
    </row>
    <row r="273" spans="1:11" s="79" customFormat="1" ht="12" x14ac:dyDescent="0.25">
      <c r="A273" s="87"/>
      <c r="B273" s="96"/>
      <c r="C273" s="88"/>
      <c r="D273" s="92"/>
      <c r="E273" s="221"/>
      <c r="F273" s="96"/>
      <c r="G273" s="96"/>
      <c r="H273" s="95"/>
      <c r="I273" s="95"/>
      <c r="J273" s="135"/>
      <c r="K273" s="135"/>
    </row>
    <row r="274" spans="1:11" s="79" customFormat="1" ht="12" x14ac:dyDescent="0.25">
      <c r="A274" s="87"/>
      <c r="B274" s="96"/>
      <c r="C274" s="88"/>
      <c r="D274" s="92"/>
      <c r="E274" s="221"/>
      <c r="F274" s="96"/>
      <c r="G274" s="96"/>
      <c r="H274" s="95"/>
      <c r="I274" s="95"/>
      <c r="J274" s="135"/>
      <c r="K274" s="135"/>
    </row>
    <row r="275" spans="1:11" s="79" customFormat="1" ht="12" x14ac:dyDescent="0.25">
      <c r="A275" s="87"/>
      <c r="B275" s="96"/>
      <c r="C275" s="88"/>
      <c r="D275" s="92"/>
      <c r="E275" s="221"/>
      <c r="F275" s="96"/>
      <c r="G275" s="96"/>
      <c r="H275" s="95"/>
      <c r="I275" s="95"/>
      <c r="J275" s="135"/>
      <c r="K275" s="135"/>
    </row>
    <row r="276" spans="1:11" s="79" customFormat="1" ht="12" x14ac:dyDescent="0.25">
      <c r="A276" s="87"/>
      <c r="B276" s="96"/>
      <c r="C276" s="88"/>
      <c r="D276" s="92"/>
      <c r="E276" s="221"/>
      <c r="F276" s="96"/>
      <c r="G276" s="96"/>
      <c r="H276" s="95"/>
      <c r="I276" s="95"/>
      <c r="J276" s="135"/>
      <c r="K276" s="135"/>
    </row>
  </sheetData>
  <sheetProtection algorithmName="SHA-512" hashValue="KFKwNNtCZ1dx0TOAdi9EVFcc874ssN81tYYDxgOW29r9GwaH3pfo8JKXTixBHKXmeDmIWPI3R9Pyh7ZzP0jcgQ==" saltValue="ruSUW46KIbk5EFGUSCb5FQ==" spinCount="100000" sheet="1" objects="1" scenarios="1"/>
  <mergeCells count="2">
    <mergeCell ref="L7:L8"/>
    <mergeCell ref="M7:M8"/>
  </mergeCells>
  <phoneticPr fontId="0" type="noConversion"/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 xml:space="preserve">&amp;L
&amp;R&amp;"Projekt,Običajno"&amp;72a          </oddHeader>
    <oddFooter>&amp;C&amp;6 &amp; List: &amp;A&amp;R  &amp; &amp;9 &amp; Stran: &amp;P</oddFooter>
  </headerFooter>
  <rowBreaks count="1" manualBreakCount="1">
    <brk id="1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7"/>
  <dimension ref="A1:P121"/>
  <sheetViews>
    <sheetView view="pageBreakPreview" zoomScaleNormal="100" zoomScaleSheetLayoutView="100" workbookViewId="0">
      <selection activeCell="C17" sqref="C17"/>
    </sheetView>
  </sheetViews>
  <sheetFormatPr defaultColWidth="9.109375" defaultRowHeight="13.2" x14ac:dyDescent="0.25"/>
  <cols>
    <col min="1" max="1" width="5.5546875" style="77" customWidth="1"/>
    <col min="2" max="2" width="44.6640625" style="110" customWidth="1"/>
    <col min="3" max="3" width="6.33203125" style="77" customWidth="1"/>
    <col min="4" max="4" width="7.5546875" style="111" customWidth="1"/>
    <col min="5" max="5" width="2.5546875" style="112" customWidth="1"/>
    <col min="6" max="6" width="20" style="112" customWidth="1"/>
    <col min="7" max="7" width="20.44140625" style="94" customWidth="1"/>
    <col min="8" max="8" width="19.44140625" style="77" customWidth="1"/>
    <col min="9" max="9" width="11" style="118" customWidth="1"/>
    <col min="10" max="10" width="10.109375" style="118" customWidth="1"/>
    <col min="11" max="11" width="9.109375" style="118"/>
    <col min="12" max="12" width="16.6640625" style="118" customWidth="1"/>
    <col min="13" max="13" width="9.88671875" style="118" customWidth="1"/>
    <col min="14" max="14" width="2.5546875" style="118" bestFit="1" customWidth="1"/>
    <col min="15" max="15" width="9.109375" style="118"/>
    <col min="16" max="16" width="9" style="118" customWidth="1"/>
    <col min="17" max="16384" width="9.109375" style="118"/>
  </cols>
  <sheetData>
    <row r="1" spans="1:16" s="119" customFormat="1" ht="17.399999999999999" x14ac:dyDescent="0.25">
      <c r="A1" s="106" t="str">
        <f>+OSNOVA!A2</f>
        <v>POPIS DEL S PREDRAČUNOM</v>
      </c>
      <c r="D1" s="107"/>
      <c r="E1" s="108"/>
      <c r="F1" s="109"/>
      <c r="G1" s="109"/>
      <c r="H1" s="93"/>
      <c r="I1" s="130"/>
      <c r="J1" s="130"/>
      <c r="L1" s="109"/>
      <c r="M1" s="109"/>
      <c r="N1" s="92"/>
      <c r="O1" s="76"/>
    </row>
    <row r="2" spans="1:16" s="119" customFormat="1" ht="17.399999999999999" x14ac:dyDescent="0.25">
      <c r="A2" s="106"/>
      <c r="B2" s="106"/>
      <c r="D2" s="107"/>
      <c r="E2" s="108"/>
      <c r="F2" s="109"/>
      <c r="G2" s="109"/>
      <c r="H2" s="93"/>
      <c r="I2" s="130"/>
      <c r="J2" s="130"/>
      <c r="L2" s="109"/>
      <c r="M2" s="109"/>
      <c r="N2" s="92"/>
      <c r="O2" s="76"/>
    </row>
    <row r="3" spans="1:16" s="119" customFormat="1" ht="17.399999999999999" x14ac:dyDescent="0.25">
      <c r="A3" s="106" t="str">
        <f>+OZN</f>
        <v>3</v>
      </c>
      <c r="B3" s="106" t="str">
        <f>DEL</f>
        <v>Načrt zunanje ureditve</v>
      </c>
      <c r="C3" s="106"/>
      <c r="D3" s="107"/>
      <c r="E3" s="108"/>
      <c r="F3" s="109"/>
      <c r="G3" s="109"/>
      <c r="H3" s="93"/>
      <c r="I3" s="130"/>
      <c r="J3" s="130"/>
      <c r="L3" s="109"/>
      <c r="M3" s="109"/>
      <c r="N3" s="92"/>
      <c r="O3" s="76"/>
    </row>
    <row r="4" spans="1:16" s="119" customFormat="1" ht="17.399999999999999" x14ac:dyDescent="0.25">
      <c r="A4" s="106"/>
      <c r="B4" s="106"/>
      <c r="C4" s="106"/>
      <c r="D4" s="107"/>
      <c r="E4" s="108"/>
      <c r="F4" s="109"/>
      <c r="G4" s="109"/>
      <c r="H4" s="93"/>
      <c r="I4" s="130"/>
      <c r="J4" s="130"/>
      <c r="L4" s="109"/>
      <c r="M4" s="109"/>
      <c r="N4" s="92"/>
      <c r="O4" s="76"/>
    </row>
    <row r="5" spans="1:16" s="189" customFormat="1" ht="18" thickBot="1" x14ac:dyDescent="0.3">
      <c r="A5" s="245" t="str">
        <f>+OSNOVA!E33</f>
        <v>REKAPITULACIJA</v>
      </c>
      <c r="B5" s="245"/>
      <c r="C5" s="245"/>
      <c r="D5" s="245"/>
      <c r="E5" s="245"/>
      <c r="F5" s="245"/>
      <c r="G5" s="246"/>
      <c r="H5" s="187"/>
      <c r="I5" s="247"/>
      <c r="J5" s="247"/>
      <c r="L5" s="246"/>
      <c r="M5" s="246"/>
      <c r="N5" s="188"/>
      <c r="O5" s="248"/>
    </row>
    <row r="6" spans="1:16" s="189" customFormat="1" ht="17.399999999999999" x14ac:dyDescent="0.25">
      <c r="A6" s="249"/>
      <c r="B6" s="249"/>
      <c r="C6" s="249"/>
      <c r="D6" s="249"/>
      <c r="E6" s="249"/>
      <c r="F6" s="249"/>
      <c r="G6" s="246"/>
      <c r="H6" s="187"/>
      <c r="I6" s="247"/>
      <c r="J6" s="247"/>
      <c r="L6" s="246"/>
      <c r="M6" s="246"/>
      <c r="N6" s="188"/>
      <c r="O6" s="248"/>
    </row>
    <row r="7" spans="1:16" s="167" customFormat="1" ht="12.75" customHeight="1" x14ac:dyDescent="0.25">
      <c r="A7" s="168" t="s">
        <v>3</v>
      </c>
      <c r="B7" s="169"/>
      <c r="C7" s="168"/>
      <c r="D7" s="168"/>
      <c r="E7" s="168"/>
      <c r="F7" s="168"/>
      <c r="G7" s="163"/>
      <c r="H7" s="90"/>
      <c r="I7" s="86"/>
    </row>
    <row r="8" spans="1:16" s="139" customFormat="1" x14ac:dyDescent="0.25">
      <c r="A8" s="195" t="s">
        <v>64</v>
      </c>
      <c r="B8" s="196"/>
      <c r="C8" s="197"/>
      <c r="D8" s="198"/>
      <c r="E8" s="199"/>
      <c r="F8" s="173" t="s">
        <v>31</v>
      </c>
      <c r="G8" s="200"/>
      <c r="H8" s="201"/>
      <c r="M8" s="202"/>
      <c r="O8" s="203"/>
      <c r="P8" s="203"/>
    </row>
    <row r="9" spans="1:16" s="138" customFormat="1" x14ac:dyDescent="0.25">
      <c r="A9" s="177"/>
      <c r="B9" s="178"/>
      <c r="D9" s="179"/>
      <c r="E9" s="176"/>
      <c r="F9" s="176"/>
      <c r="G9" s="180"/>
      <c r="M9" s="167"/>
      <c r="O9" s="176"/>
      <c r="P9" s="176"/>
    </row>
    <row r="10" spans="1:16" s="138" customFormat="1" x14ac:dyDescent="0.25">
      <c r="A10" s="177"/>
      <c r="B10" s="178"/>
      <c r="D10" s="179"/>
      <c r="E10" s="176"/>
      <c r="F10" s="176"/>
      <c r="G10" s="180"/>
      <c r="M10" s="167"/>
      <c r="O10" s="176"/>
      <c r="P10" s="176"/>
    </row>
    <row r="11" spans="1:16" s="120" customFormat="1" ht="15.6" x14ac:dyDescent="0.25">
      <c r="A11" s="250"/>
      <c r="B11" s="281" t="str">
        <f>+'Zunanja ureditev'!C5</f>
        <v>Zunanja ureditev</v>
      </c>
      <c r="C11" s="100"/>
      <c r="D11" s="223"/>
      <c r="E11" s="100"/>
      <c r="F11" s="123">
        <f>'Zunanja ureditev'!$G$172</f>
        <v>0</v>
      </c>
      <c r="G11" s="101"/>
      <c r="H11" s="100"/>
    </row>
    <row r="12" spans="1:16" s="120" customFormat="1" ht="15.6" x14ac:dyDescent="0.25">
      <c r="A12" s="250"/>
      <c r="B12" s="115"/>
      <c r="C12" s="100"/>
      <c r="D12" s="223"/>
      <c r="E12" s="100"/>
      <c r="F12" s="123"/>
      <c r="G12" s="101"/>
      <c r="H12" s="100"/>
    </row>
    <row r="13" spans="1:16" s="120" customFormat="1" ht="15.6" x14ac:dyDescent="0.25">
      <c r="A13" s="328"/>
      <c r="B13" s="329"/>
      <c r="C13" s="330" t="s">
        <v>158</v>
      </c>
      <c r="D13" s="331"/>
      <c r="E13" s="330"/>
      <c r="F13" s="332">
        <f>IF(OSNOVA!$B$43=1,SUM(F10:F12),"")</f>
        <v>0</v>
      </c>
      <c r="G13" s="101"/>
      <c r="H13" s="102"/>
    </row>
    <row r="14" spans="1:16" s="120" customFormat="1" ht="15.6" x14ac:dyDescent="0.25">
      <c r="A14" s="333"/>
      <c r="B14" s="115"/>
      <c r="C14" s="100"/>
      <c r="D14" s="223"/>
      <c r="E14" s="100"/>
      <c r="F14" s="123"/>
      <c r="G14" s="101"/>
      <c r="H14" s="102"/>
    </row>
    <row r="15" spans="1:16" s="120" customFormat="1" ht="15.6" x14ac:dyDescent="0.25">
      <c r="A15" s="125"/>
      <c r="B15" s="259" t="s">
        <v>190</v>
      </c>
      <c r="C15" s="100"/>
      <c r="D15" s="223"/>
      <c r="E15" s="100"/>
      <c r="F15" s="123">
        <f>IF(OSNOVA!$B$43=1,SUM(F11:F11)*0.05,"")</f>
        <v>0</v>
      </c>
      <c r="G15" s="101"/>
      <c r="H15" s="102"/>
    </row>
    <row r="16" spans="1:16" s="120" customFormat="1" ht="15.6" x14ac:dyDescent="0.25">
      <c r="A16" s="322"/>
      <c r="B16" s="318"/>
      <c r="C16" s="319"/>
      <c r="D16" s="320"/>
      <c r="E16" s="319"/>
      <c r="F16" s="321"/>
      <c r="G16" s="101"/>
      <c r="H16" s="102"/>
    </row>
    <row r="17" spans="1:16" s="120" customFormat="1" ht="15.6" x14ac:dyDescent="0.25">
      <c r="A17" s="323"/>
      <c r="B17" s="324"/>
      <c r="C17" s="325" t="s">
        <v>32</v>
      </c>
      <c r="D17" s="326"/>
      <c r="E17" s="325"/>
      <c r="F17" s="334">
        <f>IF(OSNOVA!$B$43=1,SUM(F13:F16),"")</f>
        <v>0</v>
      </c>
      <c r="G17" s="101"/>
      <c r="H17" s="102"/>
    </row>
    <row r="18" spans="1:16" s="86" customFormat="1" ht="11.4" x14ac:dyDescent="0.25">
      <c r="A18" s="90"/>
      <c r="B18" s="260"/>
      <c r="C18" s="90"/>
      <c r="D18" s="103"/>
      <c r="E18" s="168"/>
      <c r="F18" s="99"/>
      <c r="G18" s="193"/>
      <c r="H18" s="90"/>
    </row>
    <row r="19" spans="1:16" s="120" customFormat="1" ht="15.6" x14ac:dyDescent="0.25">
      <c r="A19" s="125"/>
      <c r="B19" s="259"/>
      <c r="C19" s="261">
        <f>+DDV</f>
        <v>0.22</v>
      </c>
      <c r="D19" s="223" t="s">
        <v>134</v>
      </c>
      <c r="E19" s="100"/>
      <c r="F19" s="123">
        <f>IF(OSNOVA!$B$43=1,SUM(F17*C19),"")</f>
        <v>0</v>
      </c>
      <c r="G19" s="101"/>
      <c r="H19" s="102"/>
    </row>
    <row r="20" spans="1:16" s="120" customFormat="1" ht="16.2" thickBot="1" x14ac:dyDescent="0.3">
      <c r="A20" s="124"/>
      <c r="B20" s="251"/>
      <c r="C20" s="252"/>
      <c r="D20" s="253"/>
      <c r="E20" s="252"/>
      <c r="F20" s="254"/>
      <c r="G20" s="101"/>
      <c r="H20" s="100"/>
    </row>
    <row r="21" spans="1:16" s="86" customFormat="1" ht="12" thickTop="1" x14ac:dyDescent="0.25">
      <c r="A21" s="191"/>
      <c r="B21" s="255"/>
      <c r="C21" s="256"/>
      <c r="D21" s="257"/>
      <c r="E21" s="257"/>
      <c r="F21" s="258"/>
      <c r="G21" s="192"/>
      <c r="H21" s="90"/>
      <c r="P21" s="85"/>
    </row>
    <row r="22" spans="1:16" s="120" customFormat="1" ht="15.6" x14ac:dyDescent="0.25">
      <c r="A22" s="125"/>
      <c r="B22" s="259"/>
      <c r="C22" s="100"/>
      <c r="D22" s="223" t="s">
        <v>135</v>
      </c>
      <c r="E22" s="100"/>
      <c r="F22" s="123">
        <f>IF(OSNOVA!$B$43=1,SUM(F17:F20),"")</f>
        <v>0</v>
      </c>
      <c r="G22" s="101"/>
      <c r="H22" s="102"/>
    </row>
    <row r="23" spans="1:16" s="79" customFormat="1" ht="11.4" x14ac:dyDescent="0.25">
      <c r="A23" s="87"/>
      <c r="B23" s="88"/>
      <c r="C23" s="87"/>
      <c r="D23" s="89"/>
      <c r="E23" s="96"/>
      <c r="F23" s="96"/>
      <c r="G23" s="95"/>
      <c r="H23" s="87"/>
    </row>
    <row r="24" spans="1:16" s="79" customFormat="1" ht="11.4" x14ac:dyDescent="0.25">
      <c r="A24" s="87"/>
      <c r="B24" s="88"/>
      <c r="C24" s="87"/>
      <c r="D24" s="89"/>
      <c r="E24" s="96"/>
      <c r="F24" s="96"/>
      <c r="G24" s="95"/>
      <c r="H24" s="87"/>
    </row>
    <row r="25" spans="1:16" s="79" customFormat="1" ht="11.4" x14ac:dyDescent="0.25">
      <c r="A25" s="87"/>
      <c r="B25" s="88"/>
      <c r="C25" s="87"/>
      <c r="D25" s="89"/>
      <c r="E25" s="96"/>
      <c r="F25" s="96"/>
      <c r="G25" s="95"/>
      <c r="H25" s="87"/>
    </row>
    <row r="26" spans="1:16" s="79" customFormat="1" ht="11.4" x14ac:dyDescent="0.25">
      <c r="A26" s="87"/>
      <c r="B26" s="88"/>
      <c r="C26" s="87"/>
      <c r="D26" s="89"/>
      <c r="E26" s="96"/>
      <c r="F26" s="96"/>
      <c r="G26" s="95"/>
      <c r="H26" s="87"/>
    </row>
    <row r="27" spans="1:16" s="79" customFormat="1" ht="11.4" x14ac:dyDescent="0.25">
      <c r="A27" s="87"/>
      <c r="B27" s="88"/>
      <c r="C27" s="87"/>
      <c r="D27" s="89"/>
      <c r="E27" s="96"/>
      <c r="F27" s="96"/>
      <c r="G27" s="95"/>
      <c r="H27" s="87"/>
    </row>
    <row r="28" spans="1:16" s="79" customFormat="1" ht="11.4" x14ac:dyDescent="0.25">
      <c r="A28" s="87"/>
      <c r="B28" s="88"/>
      <c r="C28" s="87"/>
      <c r="D28" s="89"/>
      <c r="E28" s="96"/>
      <c r="F28" s="96"/>
      <c r="G28" s="95"/>
      <c r="H28" s="87"/>
    </row>
    <row r="29" spans="1:16" s="79" customFormat="1" ht="11.4" x14ac:dyDescent="0.25">
      <c r="A29" s="87"/>
      <c r="B29" s="88"/>
      <c r="C29" s="87"/>
      <c r="D29" s="89"/>
      <c r="E29" s="96"/>
      <c r="F29" s="96"/>
      <c r="G29" s="95"/>
      <c r="H29" s="87"/>
    </row>
    <row r="30" spans="1:16" s="79" customFormat="1" ht="11.4" x14ac:dyDescent="0.25">
      <c r="A30" s="87"/>
      <c r="B30" s="88"/>
      <c r="C30" s="87"/>
      <c r="D30" s="89"/>
      <c r="E30" s="96"/>
      <c r="F30" s="96"/>
      <c r="G30" s="95"/>
      <c r="H30" s="87"/>
    </row>
    <row r="31" spans="1:16" s="79" customFormat="1" ht="11.4" x14ac:dyDescent="0.25">
      <c r="A31" s="87"/>
      <c r="B31" s="88"/>
      <c r="C31" s="87"/>
      <c r="D31" s="89"/>
      <c r="E31" s="96"/>
      <c r="F31" s="96"/>
      <c r="G31" s="95"/>
      <c r="H31" s="87"/>
    </row>
    <row r="32" spans="1:16" s="79" customFormat="1" ht="11.4" x14ac:dyDescent="0.25">
      <c r="A32" s="87"/>
      <c r="B32" s="88"/>
      <c r="C32" s="87"/>
      <c r="D32" s="89"/>
      <c r="E32" s="96"/>
      <c r="F32" s="96"/>
      <c r="G32" s="95"/>
      <c r="H32" s="87"/>
    </row>
    <row r="33" spans="1:8" s="79" customFormat="1" ht="11.4" x14ac:dyDescent="0.25">
      <c r="A33" s="87"/>
      <c r="B33" s="88"/>
      <c r="C33" s="87"/>
      <c r="D33" s="89"/>
      <c r="E33" s="96"/>
      <c r="F33" s="96"/>
      <c r="G33" s="95"/>
      <c r="H33" s="87"/>
    </row>
    <row r="34" spans="1:8" s="79" customFormat="1" ht="11.4" x14ac:dyDescent="0.25">
      <c r="A34" s="87"/>
      <c r="B34" s="88"/>
      <c r="C34" s="87"/>
      <c r="D34" s="89"/>
      <c r="E34" s="96"/>
      <c r="F34" s="96"/>
      <c r="G34" s="95"/>
      <c r="H34" s="87"/>
    </row>
    <row r="35" spans="1:8" s="79" customFormat="1" ht="11.4" x14ac:dyDescent="0.25">
      <c r="A35" s="87"/>
      <c r="B35" s="88"/>
      <c r="C35" s="87"/>
      <c r="D35" s="89"/>
      <c r="E35" s="96"/>
      <c r="F35" s="96"/>
      <c r="G35" s="95"/>
      <c r="H35" s="87"/>
    </row>
    <row r="36" spans="1:8" s="79" customFormat="1" ht="11.4" x14ac:dyDescent="0.25">
      <c r="A36" s="87"/>
      <c r="B36" s="88"/>
      <c r="C36" s="87"/>
      <c r="D36" s="89"/>
      <c r="E36" s="96"/>
      <c r="F36" s="96"/>
      <c r="G36" s="95"/>
      <c r="H36" s="87"/>
    </row>
    <row r="37" spans="1:8" s="79" customFormat="1" ht="11.4" x14ac:dyDescent="0.25">
      <c r="A37" s="87"/>
      <c r="B37" s="88"/>
      <c r="C37" s="87"/>
      <c r="D37" s="89"/>
      <c r="E37" s="96"/>
      <c r="F37" s="96"/>
      <c r="G37" s="95"/>
      <c r="H37" s="87"/>
    </row>
    <row r="38" spans="1:8" s="79" customFormat="1" ht="11.4" x14ac:dyDescent="0.25">
      <c r="A38" s="87"/>
      <c r="B38" s="88"/>
      <c r="C38" s="87"/>
      <c r="D38" s="89"/>
      <c r="E38" s="96"/>
      <c r="F38" s="96"/>
      <c r="G38" s="95"/>
      <c r="H38" s="87"/>
    </row>
    <row r="39" spans="1:8" s="79" customFormat="1" ht="11.4" x14ac:dyDescent="0.25">
      <c r="A39" s="87"/>
      <c r="B39" s="88"/>
      <c r="C39" s="87"/>
      <c r="D39" s="89"/>
      <c r="E39" s="96"/>
      <c r="F39" s="96"/>
      <c r="G39" s="95"/>
      <c r="H39" s="87"/>
    </row>
    <row r="40" spans="1:8" s="79" customFormat="1" ht="11.4" x14ac:dyDescent="0.25">
      <c r="A40" s="87"/>
      <c r="B40" s="88"/>
      <c r="C40" s="87"/>
      <c r="D40" s="89"/>
      <c r="E40" s="96"/>
      <c r="F40" s="96"/>
      <c r="G40" s="95"/>
      <c r="H40" s="87"/>
    </row>
    <row r="41" spans="1:8" s="79" customFormat="1" ht="11.4" x14ac:dyDescent="0.25">
      <c r="A41" s="87"/>
      <c r="B41" s="88"/>
      <c r="C41" s="87"/>
      <c r="D41" s="89"/>
      <c r="E41" s="96"/>
      <c r="F41" s="96"/>
      <c r="G41" s="95"/>
      <c r="H41" s="87"/>
    </row>
    <row r="42" spans="1:8" s="79" customFormat="1" ht="11.4" x14ac:dyDescent="0.25">
      <c r="A42" s="87"/>
      <c r="B42" s="88"/>
      <c r="C42" s="87"/>
      <c r="D42" s="89"/>
      <c r="E42" s="96"/>
      <c r="F42" s="96"/>
      <c r="G42" s="95"/>
      <c r="H42" s="87"/>
    </row>
    <row r="43" spans="1:8" s="79" customFormat="1" ht="11.4" x14ac:dyDescent="0.25">
      <c r="A43" s="87"/>
      <c r="B43" s="88"/>
      <c r="C43" s="87"/>
      <c r="D43" s="89"/>
      <c r="E43" s="96"/>
      <c r="F43" s="96"/>
      <c r="G43" s="95"/>
      <c r="H43" s="87"/>
    </row>
    <row r="44" spans="1:8" s="79" customFormat="1" ht="11.4" x14ac:dyDescent="0.25">
      <c r="A44" s="87"/>
      <c r="B44" s="88"/>
      <c r="C44" s="87"/>
      <c r="D44" s="89"/>
      <c r="E44" s="96"/>
      <c r="F44" s="96"/>
      <c r="G44" s="95"/>
      <c r="H44" s="87"/>
    </row>
    <row r="45" spans="1:8" s="79" customFormat="1" ht="11.4" x14ac:dyDescent="0.25">
      <c r="A45" s="87"/>
      <c r="B45" s="88"/>
      <c r="C45" s="87"/>
      <c r="D45" s="89"/>
      <c r="E45" s="96"/>
      <c r="F45" s="96"/>
      <c r="G45" s="95"/>
      <c r="H45" s="87"/>
    </row>
    <row r="46" spans="1:8" s="79" customFormat="1" ht="11.4" x14ac:dyDescent="0.25">
      <c r="A46" s="87"/>
      <c r="B46" s="88"/>
      <c r="C46" s="87"/>
      <c r="D46" s="89"/>
      <c r="E46" s="96"/>
      <c r="F46" s="96"/>
      <c r="G46" s="95"/>
      <c r="H46" s="87"/>
    </row>
    <row r="47" spans="1:8" s="79" customFormat="1" ht="11.4" x14ac:dyDescent="0.25">
      <c r="A47" s="87"/>
      <c r="B47" s="88"/>
      <c r="C47" s="87"/>
      <c r="D47" s="89"/>
      <c r="E47" s="96"/>
      <c r="F47" s="96"/>
      <c r="G47" s="95"/>
      <c r="H47" s="87"/>
    </row>
    <row r="48" spans="1:8" s="79" customFormat="1" ht="11.4" x14ac:dyDescent="0.25">
      <c r="A48" s="87"/>
      <c r="B48" s="88"/>
      <c r="C48" s="87"/>
      <c r="D48" s="89"/>
      <c r="E48" s="96"/>
      <c r="F48" s="96"/>
      <c r="G48" s="95"/>
      <c r="H48" s="87"/>
    </row>
    <row r="49" spans="1:8" s="79" customFormat="1" ht="11.4" x14ac:dyDescent="0.25">
      <c r="A49" s="87"/>
      <c r="B49" s="88"/>
      <c r="C49" s="87"/>
      <c r="D49" s="89"/>
      <c r="E49" s="96"/>
      <c r="F49" s="96"/>
      <c r="G49" s="95"/>
      <c r="H49" s="87"/>
    </row>
    <row r="50" spans="1:8" s="79" customFormat="1" ht="11.4" x14ac:dyDescent="0.25">
      <c r="A50" s="87"/>
      <c r="B50" s="88"/>
      <c r="C50" s="87"/>
      <c r="D50" s="89"/>
      <c r="E50" s="96"/>
      <c r="F50" s="96"/>
      <c r="G50" s="95"/>
      <c r="H50" s="87"/>
    </row>
    <row r="51" spans="1:8" s="79" customFormat="1" ht="11.4" x14ac:dyDescent="0.25">
      <c r="A51" s="87"/>
      <c r="B51" s="88"/>
      <c r="C51" s="87"/>
      <c r="D51" s="89"/>
      <c r="E51" s="96"/>
      <c r="F51" s="96"/>
      <c r="G51" s="95"/>
      <c r="H51" s="87"/>
    </row>
    <row r="52" spans="1:8" s="79" customFormat="1" ht="11.4" x14ac:dyDescent="0.25">
      <c r="A52" s="87"/>
      <c r="B52" s="88"/>
      <c r="C52" s="87"/>
      <c r="D52" s="89"/>
      <c r="E52" s="96"/>
      <c r="F52" s="96"/>
      <c r="G52" s="95"/>
      <c r="H52" s="87"/>
    </row>
    <row r="53" spans="1:8" s="79" customFormat="1" ht="11.4" x14ac:dyDescent="0.25">
      <c r="A53" s="87"/>
      <c r="B53" s="88"/>
      <c r="C53" s="87"/>
      <c r="D53" s="89"/>
      <c r="E53" s="96"/>
      <c r="F53" s="96"/>
      <c r="G53" s="95"/>
      <c r="H53" s="87"/>
    </row>
    <row r="54" spans="1:8" s="79" customFormat="1" ht="11.4" x14ac:dyDescent="0.25">
      <c r="A54" s="87"/>
      <c r="B54" s="88"/>
      <c r="C54" s="87"/>
      <c r="D54" s="89"/>
      <c r="E54" s="96"/>
      <c r="F54" s="96"/>
      <c r="G54" s="95"/>
      <c r="H54" s="87"/>
    </row>
    <row r="55" spans="1:8" s="79" customFormat="1" ht="11.4" x14ac:dyDescent="0.25">
      <c r="A55" s="87"/>
      <c r="B55" s="88"/>
      <c r="C55" s="87"/>
      <c r="D55" s="89"/>
      <c r="E55" s="96"/>
      <c r="F55" s="96"/>
      <c r="G55" s="95"/>
      <c r="H55" s="87"/>
    </row>
    <row r="56" spans="1:8" s="79" customFormat="1" ht="11.4" x14ac:dyDescent="0.25">
      <c r="A56" s="87"/>
      <c r="B56" s="88"/>
      <c r="C56" s="87"/>
      <c r="D56" s="89"/>
      <c r="E56" s="96"/>
      <c r="F56" s="96"/>
      <c r="G56" s="95"/>
      <c r="H56" s="87"/>
    </row>
    <row r="57" spans="1:8" s="79" customFormat="1" ht="11.4" x14ac:dyDescent="0.25">
      <c r="A57" s="87"/>
      <c r="B57" s="88"/>
      <c r="C57" s="87"/>
      <c r="D57" s="89"/>
      <c r="E57" s="96"/>
      <c r="F57" s="96"/>
      <c r="G57" s="95"/>
      <c r="H57" s="87"/>
    </row>
    <row r="58" spans="1:8" s="79" customFormat="1" ht="11.4" x14ac:dyDescent="0.25">
      <c r="A58" s="87"/>
      <c r="B58" s="88"/>
      <c r="C58" s="87"/>
      <c r="D58" s="89"/>
      <c r="E58" s="96"/>
      <c r="F58" s="96"/>
      <c r="G58" s="95"/>
      <c r="H58" s="87"/>
    </row>
    <row r="59" spans="1:8" s="79" customFormat="1" ht="11.4" x14ac:dyDescent="0.25">
      <c r="A59" s="87"/>
      <c r="B59" s="88"/>
      <c r="C59" s="87"/>
      <c r="D59" s="89"/>
      <c r="E59" s="96"/>
      <c r="F59" s="96"/>
      <c r="G59" s="95"/>
      <c r="H59" s="87"/>
    </row>
    <row r="60" spans="1:8" s="79" customFormat="1" ht="11.4" x14ac:dyDescent="0.25">
      <c r="A60" s="87"/>
      <c r="B60" s="88"/>
      <c r="C60" s="87"/>
      <c r="D60" s="89"/>
      <c r="E60" s="96"/>
      <c r="F60" s="96"/>
      <c r="G60" s="95"/>
      <c r="H60" s="87"/>
    </row>
    <row r="61" spans="1:8" s="79" customFormat="1" ht="11.4" x14ac:dyDescent="0.25">
      <c r="A61" s="87"/>
      <c r="B61" s="88"/>
      <c r="C61" s="87"/>
      <c r="D61" s="89"/>
      <c r="E61" s="96"/>
      <c r="F61" s="96"/>
      <c r="G61" s="95"/>
      <c r="H61" s="87"/>
    </row>
    <row r="62" spans="1:8" s="79" customFormat="1" ht="11.4" x14ac:dyDescent="0.25">
      <c r="A62" s="87"/>
      <c r="B62" s="88"/>
      <c r="C62" s="87"/>
      <c r="D62" s="89"/>
      <c r="E62" s="96"/>
      <c r="F62" s="96"/>
      <c r="G62" s="95"/>
      <c r="H62" s="87"/>
    </row>
    <row r="63" spans="1:8" s="79" customFormat="1" ht="11.4" x14ac:dyDescent="0.25">
      <c r="A63" s="87"/>
      <c r="B63" s="88"/>
      <c r="C63" s="87"/>
      <c r="D63" s="89"/>
      <c r="E63" s="96"/>
      <c r="F63" s="96"/>
      <c r="G63" s="95"/>
      <c r="H63" s="87"/>
    </row>
    <row r="64" spans="1:8" s="79" customFormat="1" ht="11.4" x14ac:dyDescent="0.25">
      <c r="A64" s="87"/>
      <c r="B64" s="88"/>
      <c r="C64" s="87"/>
      <c r="D64" s="89"/>
      <c r="E64" s="96"/>
      <c r="F64" s="96"/>
      <c r="G64" s="95"/>
      <c r="H64" s="87"/>
    </row>
    <row r="65" spans="1:8" s="79" customFormat="1" ht="11.4" x14ac:dyDescent="0.25">
      <c r="A65" s="87"/>
      <c r="B65" s="88"/>
      <c r="C65" s="87"/>
      <c r="D65" s="89"/>
      <c r="E65" s="96"/>
      <c r="F65" s="96"/>
      <c r="G65" s="95"/>
      <c r="H65" s="87"/>
    </row>
    <row r="66" spans="1:8" s="79" customFormat="1" ht="11.4" x14ac:dyDescent="0.25">
      <c r="A66" s="87"/>
      <c r="B66" s="88"/>
      <c r="C66" s="87"/>
      <c r="D66" s="89"/>
      <c r="E66" s="96"/>
      <c r="F66" s="96"/>
      <c r="G66" s="95"/>
      <c r="H66" s="87"/>
    </row>
    <row r="67" spans="1:8" s="79" customFormat="1" ht="11.4" x14ac:dyDescent="0.25">
      <c r="A67" s="87"/>
      <c r="B67" s="88"/>
      <c r="C67" s="87"/>
      <c r="D67" s="89"/>
      <c r="E67" s="96"/>
      <c r="F67" s="96"/>
      <c r="G67" s="95"/>
      <c r="H67" s="87"/>
    </row>
    <row r="68" spans="1:8" s="79" customFormat="1" ht="11.4" x14ac:dyDescent="0.25">
      <c r="A68" s="87"/>
      <c r="B68" s="88"/>
      <c r="C68" s="87"/>
      <c r="D68" s="89"/>
      <c r="E68" s="96"/>
      <c r="F68" s="96"/>
      <c r="G68" s="95"/>
      <c r="H68" s="87"/>
    </row>
    <row r="69" spans="1:8" s="79" customFormat="1" ht="11.4" x14ac:dyDescent="0.25">
      <c r="A69" s="87"/>
      <c r="B69" s="88"/>
      <c r="C69" s="87"/>
      <c r="D69" s="89"/>
      <c r="E69" s="96"/>
      <c r="F69" s="96"/>
      <c r="G69" s="95"/>
      <c r="H69" s="87"/>
    </row>
    <row r="70" spans="1:8" s="79" customFormat="1" ht="11.4" x14ac:dyDescent="0.25">
      <c r="A70" s="87"/>
      <c r="B70" s="88"/>
      <c r="C70" s="87"/>
      <c r="D70" s="89"/>
      <c r="E70" s="96"/>
      <c r="F70" s="96"/>
      <c r="G70" s="95"/>
      <c r="H70" s="87"/>
    </row>
    <row r="71" spans="1:8" s="79" customFormat="1" ht="11.4" x14ac:dyDescent="0.25">
      <c r="A71" s="87"/>
      <c r="B71" s="88"/>
      <c r="C71" s="87"/>
      <c r="D71" s="89"/>
      <c r="E71" s="96"/>
      <c r="F71" s="96"/>
      <c r="G71" s="95"/>
      <c r="H71" s="87"/>
    </row>
    <row r="72" spans="1:8" s="79" customFormat="1" ht="11.4" x14ac:dyDescent="0.25">
      <c r="A72" s="87"/>
      <c r="B72" s="88"/>
      <c r="C72" s="87"/>
      <c r="D72" s="89"/>
      <c r="E72" s="96"/>
      <c r="F72" s="96"/>
      <c r="G72" s="95"/>
      <c r="H72" s="87"/>
    </row>
    <row r="73" spans="1:8" s="79" customFormat="1" ht="11.4" x14ac:dyDescent="0.25">
      <c r="A73" s="87"/>
      <c r="B73" s="88"/>
      <c r="C73" s="87"/>
      <c r="D73" s="89"/>
      <c r="E73" s="96"/>
      <c r="F73" s="96"/>
      <c r="G73" s="95"/>
      <c r="H73" s="87"/>
    </row>
    <row r="74" spans="1:8" s="79" customFormat="1" ht="11.4" x14ac:dyDescent="0.25">
      <c r="A74" s="87"/>
      <c r="B74" s="88"/>
      <c r="C74" s="87"/>
      <c r="D74" s="89"/>
      <c r="E74" s="96"/>
      <c r="F74" s="96"/>
      <c r="G74" s="95"/>
      <c r="H74" s="87"/>
    </row>
    <row r="75" spans="1:8" s="79" customFormat="1" ht="11.4" x14ac:dyDescent="0.25">
      <c r="A75" s="87"/>
      <c r="B75" s="88"/>
      <c r="C75" s="87"/>
      <c r="D75" s="89"/>
      <c r="E75" s="96"/>
      <c r="F75" s="96"/>
      <c r="G75" s="95"/>
      <c r="H75" s="87"/>
    </row>
    <row r="76" spans="1:8" s="79" customFormat="1" ht="11.4" x14ac:dyDescent="0.25">
      <c r="A76" s="87"/>
      <c r="B76" s="88"/>
      <c r="C76" s="87"/>
      <c r="D76" s="89"/>
      <c r="E76" s="96"/>
      <c r="F76" s="96"/>
      <c r="G76" s="95"/>
      <c r="H76" s="87"/>
    </row>
    <row r="77" spans="1:8" s="79" customFormat="1" ht="11.4" x14ac:dyDescent="0.25">
      <c r="A77" s="87"/>
      <c r="B77" s="88"/>
      <c r="C77" s="87"/>
      <c r="D77" s="89"/>
      <c r="E77" s="96"/>
      <c r="F77" s="96"/>
      <c r="G77" s="95"/>
      <c r="H77" s="87"/>
    </row>
    <row r="78" spans="1:8" s="79" customFormat="1" ht="11.4" x14ac:dyDescent="0.25">
      <c r="A78" s="87"/>
      <c r="B78" s="88"/>
      <c r="C78" s="87"/>
      <c r="D78" s="89"/>
      <c r="E78" s="96"/>
      <c r="F78" s="96"/>
      <c r="G78" s="95"/>
      <c r="H78" s="87"/>
    </row>
    <row r="79" spans="1:8" s="79" customFormat="1" ht="11.4" x14ac:dyDescent="0.25">
      <c r="A79" s="87"/>
      <c r="B79" s="88"/>
      <c r="C79" s="87"/>
      <c r="D79" s="89"/>
      <c r="E79" s="96"/>
      <c r="F79" s="96"/>
      <c r="G79" s="95"/>
      <c r="H79" s="87"/>
    </row>
    <row r="80" spans="1:8" s="79" customFormat="1" ht="11.4" x14ac:dyDescent="0.25">
      <c r="A80" s="87"/>
      <c r="B80" s="88"/>
      <c r="C80" s="87"/>
      <c r="D80" s="89"/>
      <c r="E80" s="96"/>
      <c r="F80" s="96"/>
      <c r="G80" s="95"/>
      <c r="H80" s="87"/>
    </row>
    <row r="81" spans="1:8" s="79" customFormat="1" ht="11.4" x14ac:dyDescent="0.25">
      <c r="A81" s="87"/>
      <c r="B81" s="88"/>
      <c r="C81" s="87"/>
      <c r="D81" s="89"/>
      <c r="E81" s="96"/>
      <c r="F81" s="96"/>
      <c r="G81" s="95"/>
      <c r="H81" s="87"/>
    </row>
    <row r="82" spans="1:8" s="79" customFormat="1" ht="11.4" x14ac:dyDescent="0.25">
      <c r="A82" s="87"/>
      <c r="B82" s="88"/>
      <c r="C82" s="87"/>
      <c r="D82" s="89"/>
      <c r="E82" s="96"/>
      <c r="F82" s="96"/>
      <c r="G82" s="95"/>
      <c r="H82" s="87"/>
    </row>
    <row r="83" spans="1:8" s="79" customFormat="1" ht="11.4" x14ac:dyDescent="0.25">
      <c r="A83" s="87"/>
      <c r="B83" s="88"/>
      <c r="C83" s="87"/>
      <c r="D83" s="89"/>
      <c r="E83" s="96"/>
      <c r="F83" s="96"/>
      <c r="G83" s="95"/>
      <c r="H83" s="87"/>
    </row>
    <row r="84" spans="1:8" s="79" customFormat="1" ht="11.4" x14ac:dyDescent="0.25">
      <c r="A84" s="87"/>
      <c r="B84" s="88"/>
      <c r="C84" s="87"/>
      <c r="D84" s="89"/>
      <c r="E84" s="96"/>
      <c r="F84" s="96"/>
      <c r="G84" s="95"/>
      <c r="H84" s="87"/>
    </row>
    <row r="85" spans="1:8" s="79" customFormat="1" ht="11.4" x14ac:dyDescent="0.25">
      <c r="A85" s="87"/>
      <c r="B85" s="88"/>
      <c r="C85" s="87"/>
      <c r="D85" s="89"/>
      <c r="E85" s="96"/>
      <c r="F85" s="96"/>
      <c r="G85" s="95"/>
      <c r="H85" s="87"/>
    </row>
    <row r="86" spans="1:8" s="79" customFormat="1" ht="11.4" x14ac:dyDescent="0.25">
      <c r="A86" s="87"/>
      <c r="B86" s="88"/>
      <c r="C86" s="87"/>
      <c r="D86" s="89"/>
      <c r="E86" s="96"/>
      <c r="F86" s="96"/>
      <c r="G86" s="95"/>
      <c r="H86" s="87"/>
    </row>
    <row r="87" spans="1:8" s="79" customFormat="1" ht="11.4" x14ac:dyDescent="0.25">
      <c r="A87" s="87"/>
      <c r="B87" s="88"/>
      <c r="C87" s="87"/>
      <c r="D87" s="89"/>
      <c r="E87" s="96"/>
      <c r="F87" s="96"/>
      <c r="G87" s="95"/>
      <c r="H87" s="87"/>
    </row>
    <row r="88" spans="1:8" s="79" customFormat="1" ht="11.4" x14ac:dyDescent="0.25">
      <c r="A88" s="87"/>
      <c r="B88" s="88"/>
      <c r="C88" s="87"/>
      <c r="D88" s="89"/>
      <c r="E88" s="96"/>
      <c r="F88" s="96"/>
      <c r="G88" s="95"/>
      <c r="H88" s="87"/>
    </row>
    <row r="89" spans="1:8" s="79" customFormat="1" ht="11.4" x14ac:dyDescent="0.25">
      <c r="A89" s="87"/>
      <c r="B89" s="88"/>
      <c r="C89" s="87"/>
      <c r="D89" s="89"/>
      <c r="E89" s="96"/>
      <c r="F89" s="96"/>
      <c r="G89" s="95"/>
      <c r="H89" s="87"/>
    </row>
    <row r="90" spans="1:8" s="79" customFormat="1" ht="11.4" x14ac:dyDescent="0.25">
      <c r="A90" s="87"/>
      <c r="B90" s="88"/>
      <c r="C90" s="87"/>
      <c r="D90" s="89"/>
      <c r="E90" s="96"/>
      <c r="F90" s="96"/>
      <c r="G90" s="95"/>
      <c r="H90" s="87"/>
    </row>
    <row r="91" spans="1:8" s="79" customFormat="1" ht="11.4" x14ac:dyDescent="0.25">
      <c r="A91" s="87"/>
      <c r="B91" s="88"/>
      <c r="C91" s="87"/>
      <c r="D91" s="89"/>
      <c r="E91" s="96"/>
      <c r="F91" s="96"/>
      <c r="G91" s="95"/>
      <c r="H91" s="87"/>
    </row>
    <row r="92" spans="1:8" s="79" customFormat="1" ht="11.4" x14ac:dyDescent="0.25">
      <c r="A92" s="87"/>
      <c r="B92" s="88"/>
      <c r="C92" s="87"/>
      <c r="D92" s="89"/>
      <c r="E92" s="96"/>
      <c r="F92" s="96"/>
      <c r="G92" s="95"/>
      <c r="H92" s="87"/>
    </row>
    <row r="93" spans="1:8" s="79" customFormat="1" ht="11.4" x14ac:dyDescent="0.25">
      <c r="A93" s="87"/>
      <c r="B93" s="88"/>
      <c r="C93" s="87"/>
      <c r="D93" s="89"/>
      <c r="E93" s="96"/>
      <c r="F93" s="96"/>
      <c r="G93" s="95"/>
      <c r="H93" s="87"/>
    </row>
    <row r="94" spans="1:8" s="79" customFormat="1" ht="11.4" x14ac:dyDescent="0.25">
      <c r="A94" s="87"/>
      <c r="B94" s="88"/>
      <c r="C94" s="87"/>
      <c r="D94" s="89"/>
      <c r="E94" s="96"/>
      <c r="F94" s="96"/>
      <c r="G94" s="95"/>
      <c r="H94" s="87"/>
    </row>
    <row r="95" spans="1:8" s="79" customFormat="1" ht="11.4" x14ac:dyDescent="0.25">
      <c r="A95" s="87"/>
      <c r="B95" s="88"/>
      <c r="C95" s="87"/>
      <c r="D95" s="89"/>
      <c r="E95" s="96"/>
      <c r="F95" s="96"/>
      <c r="G95" s="95"/>
      <c r="H95" s="87"/>
    </row>
    <row r="96" spans="1:8" s="79" customFormat="1" ht="11.4" x14ac:dyDescent="0.25">
      <c r="A96" s="87"/>
      <c r="B96" s="88"/>
      <c r="C96" s="87"/>
      <c r="D96" s="89"/>
      <c r="E96" s="96"/>
      <c r="F96" s="96"/>
      <c r="G96" s="95"/>
      <c r="H96" s="87"/>
    </row>
    <row r="97" spans="1:8" s="79" customFormat="1" ht="11.4" x14ac:dyDescent="0.25">
      <c r="A97" s="87"/>
      <c r="B97" s="88"/>
      <c r="C97" s="87"/>
      <c r="D97" s="89"/>
      <c r="E97" s="96"/>
      <c r="F97" s="96"/>
      <c r="G97" s="95"/>
      <c r="H97" s="87"/>
    </row>
    <row r="98" spans="1:8" s="79" customFormat="1" ht="11.4" x14ac:dyDescent="0.25">
      <c r="A98" s="87"/>
      <c r="B98" s="88"/>
      <c r="C98" s="87"/>
      <c r="D98" s="89"/>
      <c r="E98" s="96"/>
      <c r="F98" s="96"/>
      <c r="G98" s="95"/>
      <c r="H98" s="87"/>
    </row>
    <row r="99" spans="1:8" s="79" customFormat="1" ht="11.4" x14ac:dyDescent="0.25">
      <c r="A99" s="87"/>
      <c r="B99" s="88"/>
      <c r="C99" s="87"/>
      <c r="D99" s="89"/>
      <c r="E99" s="96"/>
      <c r="F99" s="96"/>
      <c r="G99" s="95"/>
      <c r="H99" s="87"/>
    </row>
    <row r="100" spans="1:8" s="79" customFormat="1" ht="11.4" x14ac:dyDescent="0.25">
      <c r="A100" s="87"/>
      <c r="B100" s="88"/>
      <c r="C100" s="87"/>
      <c r="D100" s="89"/>
      <c r="E100" s="96"/>
      <c r="F100" s="96"/>
      <c r="G100" s="95"/>
      <c r="H100" s="87"/>
    </row>
    <row r="101" spans="1:8" s="79" customFormat="1" ht="11.4" x14ac:dyDescent="0.25">
      <c r="A101" s="87"/>
      <c r="B101" s="88"/>
      <c r="C101" s="87"/>
      <c r="D101" s="89"/>
      <c r="E101" s="96"/>
      <c r="F101" s="96"/>
      <c r="G101" s="95"/>
      <c r="H101" s="87"/>
    </row>
    <row r="102" spans="1:8" s="79" customFormat="1" ht="11.4" x14ac:dyDescent="0.25">
      <c r="A102" s="87"/>
      <c r="B102" s="88"/>
      <c r="C102" s="87"/>
      <c r="D102" s="89"/>
      <c r="E102" s="96"/>
      <c r="F102" s="96"/>
      <c r="G102" s="95"/>
      <c r="H102" s="87"/>
    </row>
    <row r="103" spans="1:8" s="79" customFormat="1" ht="11.4" x14ac:dyDescent="0.25">
      <c r="A103" s="87"/>
      <c r="B103" s="88"/>
      <c r="C103" s="87"/>
      <c r="D103" s="89"/>
      <c r="E103" s="96"/>
      <c r="F103" s="96"/>
      <c r="G103" s="95"/>
      <c r="H103" s="87"/>
    </row>
    <row r="104" spans="1:8" s="79" customFormat="1" ht="11.4" x14ac:dyDescent="0.25">
      <c r="A104" s="87"/>
      <c r="B104" s="88"/>
      <c r="C104" s="87"/>
      <c r="D104" s="89"/>
      <c r="E104" s="96"/>
      <c r="F104" s="96"/>
      <c r="G104" s="95"/>
      <c r="H104" s="87"/>
    </row>
    <row r="105" spans="1:8" s="79" customFormat="1" ht="11.4" x14ac:dyDescent="0.25">
      <c r="A105" s="87"/>
      <c r="B105" s="88"/>
      <c r="C105" s="87"/>
      <c r="D105" s="89"/>
      <c r="E105" s="96"/>
      <c r="F105" s="96"/>
      <c r="G105" s="95"/>
      <c r="H105" s="87"/>
    </row>
    <row r="106" spans="1:8" s="79" customFormat="1" ht="11.4" x14ac:dyDescent="0.25">
      <c r="A106" s="87"/>
      <c r="B106" s="88"/>
      <c r="C106" s="87"/>
      <c r="D106" s="89"/>
      <c r="E106" s="96"/>
      <c r="F106" s="96"/>
      <c r="G106" s="95"/>
      <c r="H106" s="87"/>
    </row>
    <row r="107" spans="1:8" s="79" customFormat="1" ht="11.4" x14ac:dyDescent="0.25">
      <c r="A107" s="87"/>
      <c r="B107" s="88"/>
      <c r="C107" s="87"/>
      <c r="D107" s="89"/>
      <c r="E107" s="96"/>
      <c r="F107" s="96"/>
      <c r="G107" s="95"/>
      <c r="H107" s="87"/>
    </row>
    <row r="108" spans="1:8" s="79" customFormat="1" ht="11.4" x14ac:dyDescent="0.25">
      <c r="A108" s="87"/>
      <c r="B108" s="88"/>
      <c r="C108" s="87"/>
      <c r="D108" s="89"/>
      <c r="E108" s="96"/>
      <c r="F108" s="96"/>
      <c r="G108" s="95"/>
      <c r="H108" s="87"/>
    </row>
    <row r="109" spans="1:8" s="79" customFormat="1" ht="11.4" x14ac:dyDescent="0.25">
      <c r="A109" s="87"/>
      <c r="B109" s="88"/>
      <c r="C109" s="87"/>
      <c r="D109" s="89"/>
      <c r="E109" s="96"/>
      <c r="F109" s="96"/>
      <c r="G109" s="95"/>
      <c r="H109" s="87"/>
    </row>
    <row r="110" spans="1:8" s="79" customFormat="1" ht="11.4" x14ac:dyDescent="0.25">
      <c r="A110" s="87"/>
      <c r="B110" s="88"/>
      <c r="C110" s="87"/>
      <c r="D110" s="89"/>
      <c r="E110" s="96"/>
      <c r="F110" s="96"/>
      <c r="G110" s="95"/>
      <c r="H110" s="87"/>
    </row>
    <row r="111" spans="1:8" s="79" customFormat="1" ht="11.4" x14ac:dyDescent="0.25">
      <c r="A111" s="87"/>
      <c r="B111" s="88"/>
      <c r="C111" s="87"/>
      <c r="D111" s="89"/>
      <c r="E111" s="96"/>
      <c r="F111" s="96"/>
      <c r="G111" s="95"/>
      <c r="H111" s="87"/>
    </row>
    <row r="112" spans="1:8" s="79" customFormat="1" ht="11.4" x14ac:dyDescent="0.25">
      <c r="A112" s="87"/>
      <c r="B112" s="88"/>
      <c r="C112" s="87"/>
      <c r="D112" s="89"/>
      <c r="E112" s="96"/>
      <c r="F112" s="96"/>
      <c r="G112" s="95"/>
      <c r="H112" s="87"/>
    </row>
    <row r="113" spans="1:8" s="79" customFormat="1" ht="11.4" x14ac:dyDescent="0.25">
      <c r="A113" s="87"/>
      <c r="B113" s="88"/>
      <c r="C113" s="87"/>
      <c r="D113" s="89"/>
      <c r="E113" s="96"/>
      <c r="F113" s="96"/>
      <c r="G113" s="95"/>
      <c r="H113" s="87"/>
    </row>
    <row r="114" spans="1:8" s="79" customFormat="1" ht="11.4" x14ac:dyDescent="0.25">
      <c r="A114" s="87"/>
      <c r="B114" s="88"/>
      <c r="C114" s="87"/>
      <c r="D114" s="89"/>
      <c r="E114" s="96"/>
      <c r="F114" s="96"/>
      <c r="G114" s="95"/>
      <c r="H114" s="87"/>
    </row>
    <row r="115" spans="1:8" s="79" customFormat="1" ht="11.4" x14ac:dyDescent="0.25">
      <c r="A115" s="87"/>
      <c r="B115" s="88"/>
      <c r="C115" s="87"/>
      <c r="D115" s="89"/>
      <c r="E115" s="96"/>
      <c r="F115" s="96"/>
      <c r="G115" s="95"/>
      <c r="H115" s="87"/>
    </row>
    <row r="116" spans="1:8" s="79" customFormat="1" ht="11.4" x14ac:dyDescent="0.25">
      <c r="A116" s="87"/>
      <c r="B116" s="88"/>
      <c r="C116" s="87"/>
      <c r="D116" s="89"/>
      <c r="E116" s="96"/>
      <c r="F116" s="96"/>
      <c r="G116" s="95"/>
      <c r="H116" s="87"/>
    </row>
    <row r="117" spans="1:8" s="79" customFormat="1" ht="11.4" x14ac:dyDescent="0.25">
      <c r="A117" s="87"/>
      <c r="B117" s="88"/>
      <c r="C117" s="87"/>
      <c r="D117" s="89"/>
      <c r="E117" s="96"/>
      <c r="F117" s="96"/>
      <c r="G117" s="95"/>
      <c r="H117" s="87"/>
    </row>
    <row r="118" spans="1:8" s="79" customFormat="1" ht="11.4" x14ac:dyDescent="0.25">
      <c r="A118" s="87"/>
      <c r="B118" s="88"/>
      <c r="C118" s="87"/>
      <c r="D118" s="89"/>
      <c r="E118" s="96"/>
      <c r="F118" s="96"/>
      <c r="G118" s="95"/>
      <c r="H118" s="87"/>
    </row>
    <row r="119" spans="1:8" s="79" customFormat="1" ht="11.4" x14ac:dyDescent="0.25">
      <c r="A119" s="87"/>
      <c r="B119" s="88"/>
      <c r="C119" s="87"/>
      <c r="D119" s="89"/>
      <c r="E119" s="96"/>
      <c r="F119" s="96"/>
      <c r="G119" s="95"/>
      <c r="H119" s="87"/>
    </row>
    <row r="120" spans="1:8" s="79" customFormat="1" ht="11.4" x14ac:dyDescent="0.25">
      <c r="A120" s="87"/>
      <c r="B120" s="88"/>
      <c r="C120" s="87"/>
      <c r="D120" s="89"/>
      <c r="E120" s="96"/>
      <c r="F120" s="96"/>
      <c r="G120" s="95"/>
      <c r="H120" s="87"/>
    </row>
    <row r="121" spans="1:8" s="79" customFormat="1" ht="11.4" x14ac:dyDescent="0.25">
      <c r="A121" s="87"/>
      <c r="B121" s="88"/>
      <c r="C121" s="87"/>
      <c r="D121" s="89"/>
      <c r="E121" s="96"/>
      <c r="F121" s="96"/>
      <c r="G121" s="95"/>
      <c r="H121" s="87"/>
    </row>
  </sheetData>
  <sheetProtection algorithmName="SHA-512" hashValue="Kx3PKQOW1yGnZwKaOuf2OYIB1DcxbqbygPNTPVe8qmtJsTKj8fBXTG5SkNbhWl6zLIyYVEem32kFxbU0kCygAA==" saltValue="qvEXX8uhQiMUy5iB85qGWA==" spinCount="100000" sheet="1" objects="1" scenarios="1"/>
  <phoneticPr fontId="0" type="noConversion"/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>&amp;L
&amp;R&amp;"Projekt,Običajno"&amp;72p</oddHeader>
    <oddFooter>&amp;C&amp;6 &amp; List: &amp;A&amp;R &amp;9 &amp;  &amp; Stran: &amp;P</oddFooter>
  </headerFooter>
  <rowBreaks count="2" manualBreakCount="2">
    <brk id="42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9"/>
  <dimension ref="A1:P119"/>
  <sheetViews>
    <sheetView view="pageBreakPreview" zoomScale="120" zoomScaleNormal="100" zoomScaleSheetLayoutView="120" workbookViewId="0">
      <selection activeCell="D14" sqref="D14"/>
    </sheetView>
  </sheetViews>
  <sheetFormatPr defaultColWidth="9.109375" defaultRowHeight="13.2" x14ac:dyDescent="0.25"/>
  <cols>
    <col min="1" max="1" width="4.44140625" style="77" customWidth="1"/>
    <col min="2" max="2" width="44.6640625" style="110" customWidth="1"/>
    <col min="3" max="3" width="6.33203125" style="77" customWidth="1"/>
    <col min="4" max="4" width="7.5546875" style="111" customWidth="1"/>
    <col min="5" max="5" width="2.44140625" style="112" customWidth="1"/>
    <col min="6" max="6" width="19.5546875" style="112" customWidth="1"/>
    <col min="7" max="7" width="20.44140625" style="94" customWidth="1"/>
    <col min="8" max="8" width="19.44140625" style="77" customWidth="1"/>
    <col min="9" max="9" width="11" style="118" customWidth="1"/>
    <col min="10" max="10" width="10.109375" style="118" customWidth="1"/>
    <col min="11" max="11" width="9.109375" style="118"/>
    <col min="12" max="12" width="16.6640625" style="118" customWidth="1"/>
    <col min="13" max="13" width="9.88671875" style="118" customWidth="1"/>
    <col min="14" max="14" width="2.5546875" style="118" bestFit="1" customWidth="1"/>
    <col min="15" max="15" width="9.109375" style="118"/>
    <col min="16" max="16" width="9" style="118" customWidth="1"/>
    <col min="17" max="16384" width="9.109375" style="118"/>
  </cols>
  <sheetData>
    <row r="1" spans="1:16" ht="14.25" customHeight="1" x14ac:dyDescent="0.25">
      <c r="A1" s="106" t="str">
        <f>+OSNOVA!A2</f>
        <v>POPIS DEL S PREDRAČUNOM</v>
      </c>
      <c r="B1" s="118"/>
      <c r="I1" s="80"/>
      <c r="L1" s="360"/>
      <c r="M1" s="361"/>
    </row>
    <row r="2" spans="1:16" ht="14.25" customHeight="1" x14ac:dyDescent="0.25">
      <c r="A2" s="106"/>
      <c r="B2" s="118"/>
      <c r="I2" s="80"/>
      <c r="L2" s="360"/>
      <c r="M2" s="361"/>
    </row>
    <row r="3" spans="1:16" s="272" customFormat="1" ht="18.75" customHeight="1" x14ac:dyDescent="0.25">
      <c r="A3" s="271" t="str">
        <f>OBJEKT</f>
        <v>UREDITEV VSTOPNE TOČKE LIJAK</v>
      </c>
      <c r="C3" s="273"/>
      <c r="D3" s="274"/>
      <c r="E3" s="275"/>
      <c r="F3" s="275"/>
      <c r="G3" s="276"/>
      <c r="H3" s="273"/>
      <c r="I3" s="277"/>
      <c r="L3" s="278"/>
      <c r="M3" s="279"/>
    </row>
    <row r="4" spans="1:16" ht="14.25" customHeight="1" x14ac:dyDescent="0.25">
      <c r="A4" s="96"/>
      <c r="B4" s="106"/>
      <c r="I4" s="80"/>
      <c r="L4" s="360"/>
      <c r="M4" s="361"/>
    </row>
    <row r="5" spans="1:16" s="189" customFormat="1" ht="18" thickBot="1" x14ac:dyDescent="0.3">
      <c r="A5" s="245" t="s">
        <v>239</v>
      </c>
      <c r="B5" s="262"/>
      <c r="C5" s="263"/>
      <c r="D5" s="264"/>
      <c r="E5" s="265"/>
      <c r="F5" s="265"/>
      <c r="G5" s="187"/>
      <c r="H5" s="188"/>
    </row>
    <row r="6" spans="1:16" s="167" customFormat="1" ht="14.25" customHeight="1" x14ac:dyDescent="0.25">
      <c r="A6" s="159"/>
      <c r="B6" s="160"/>
      <c r="C6" s="159"/>
      <c r="D6" s="161"/>
      <c r="E6" s="162"/>
      <c r="F6" s="162"/>
      <c r="G6" s="163"/>
      <c r="H6" s="90"/>
      <c r="I6" s="165"/>
      <c r="J6" s="166"/>
      <c r="L6" s="166"/>
    </row>
    <row r="7" spans="1:16" s="167" customFormat="1" ht="12.75" customHeight="1" x14ac:dyDescent="0.25">
      <c r="A7" s="168" t="s">
        <v>3</v>
      </c>
      <c r="B7" s="169"/>
      <c r="C7" s="168"/>
      <c r="D7" s="168"/>
      <c r="E7" s="168"/>
      <c r="F7" s="168"/>
      <c r="G7" s="163"/>
      <c r="H7" s="90"/>
      <c r="I7" s="86"/>
    </row>
    <row r="8" spans="1:16" s="138" customFormat="1" x14ac:dyDescent="0.25">
      <c r="A8" s="170"/>
      <c r="B8" s="171"/>
      <c r="C8" s="172"/>
      <c r="D8" s="224"/>
      <c r="E8" s="173"/>
      <c r="F8" s="173" t="s">
        <v>31</v>
      </c>
      <c r="G8" s="174"/>
      <c r="H8" s="190"/>
      <c r="M8" s="167"/>
      <c r="O8" s="176"/>
      <c r="P8" s="176"/>
    </row>
    <row r="9" spans="1:16" s="138" customFormat="1" x14ac:dyDescent="0.25">
      <c r="A9" s="177"/>
      <c r="B9" s="178"/>
      <c r="D9" s="179"/>
      <c r="E9" s="176"/>
      <c r="F9" s="176"/>
      <c r="G9" s="180"/>
      <c r="M9" s="167"/>
      <c r="O9" s="176"/>
      <c r="P9" s="176"/>
    </row>
    <row r="10" spans="1:16" s="167" customFormat="1" x14ac:dyDescent="0.25">
      <c r="A10" s="185"/>
      <c r="B10" s="182"/>
      <c r="C10" s="183"/>
      <c r="D10" s="184"/>
      <c r="E10" s="185"/>
      <c r="F10" s="186"/>
      <c r="G10" s="163"/>
      <c r="H10" s="183"/>
    </row>
    <row r="11" spans="1:16" s="120" customFormat="1" ht="15.6" x14ac:dyDescent="0.25">
      <c r="A11" s="266" t="str">
        <f>+OZN</f>
        <v>3</v>
      </c>
      <c r="B11" s="115" t="str">
        <f>DEL</f>
        <v>Načrt zunanje ureditve</v>
      </c>
      <c r="C11" s="100"/>
      <c r="D11" s="223"/>
      <c r="E11" s="100"/>
      <c r="F11" s="123">
        <f>'REKAPITULACIJA NAČRTA'!$F$17</f>
        <v>0</v>
      </c>
      <c r="G11" s="101"/>
      <c r="H11" s="100"/>
    </row>
    <row r="12" spans="1:16" s="120" customFormat="1" ht="16.2" thickBot="1" x14ac:dyDescent="0.3">
      <c r="A12" s="124"/>
      <c r="B12" s="251"/>
      <c r="C12" s="252"/>
      <c r="D12" s="253"/>
      <c r="E12" s="252"/>
      <c r="F12" s="254"/>
      <c r="G12" s="101"/>
      <c r="H12" s="100"/>
    </row>
    <row r="13" spans="1:16" s="86" customFormat="1" ht="12" thickTop="1" x14ac:dyDescent="0.25">
      <c r="A13" s="191"/>
      <c r="B13" s="255"/>
      <c r="C13" s="256"/>
      <c r="D13" s="257"/>
      <c r="E13" s="257"/>
      <c r="F13" s="258"/>
      <c r="G13" s="192"/>
      <c r="H13" s="90"/>
      <c r="P13" s="85"/>
    </row>
    <row r="14" spans="1:16" s="120" customFormat="1" ht="15.6" x14ac:dyDescent="0.25">
      <c r="A14" s="125"/>
      <c r="B14" s="259"/>
      <c r="C14" s="100"/>
      <c r="D14" s="223" t="s">
        <v>32</v>
      </c>
      <c r="E14" s="100"/>
      <c r="F14" s="123">
        <f>IF(OSNOVA!$B$43=1,SUM(F9:F12),"")</f>
        <v>0</v>
      </c>
      <c r="G14" s="101"/>
      <c r="H14" s="102"/>
    </row>
    <row r="15" spans="1:16" s="86" customFormat="1" ht="11.4" x14ac:dyDescent="0.25">
      <c r="A15" s="90"/>
      <c r="B15" s="260"/>
      <c r="C15" s="90"/>
      <c r="D15" s="103"/>
      <c r="E15" s="168"/>
      <c r="F15" s="168"/>
      <c r="G15" s="193"/>
      <c r="H15" s="90"/>
    </row>
    <row r="16" spans="1:16" s="120" customFormat="1" ht="15.6" x14ac:dyDescent="0.25">
      <c r="A16" s="125"/>
      <c r="B16" s="259"/>
      <c r="C16" s="261">
        <f>+DDV</f>
        <v>0.22</v>
      </c>
      <c r="D16" s="223" t="s">
        <v>134</v>
      </c>
      <c r="E16" s="100"/>
      <c r="F16" s="123">
        <f>IF(OSNOVA!$B$43=1,SUM(F14*C16),"")</f>
        <v>0</v>
      </c>
      <c r="G16" s="101"/>
      <c r="H16" s="102"/>
    </row>
    <row r="17" spans="1:16" s="120" customFormat="1" ht="16.2" thickBot="1" x14ac:dyDescent="0.3">
      <c r="A17" s="124"/>
      <c r="B17" s="251"/>
      <c r="C17" s="252"/>
      <c r="D17" s="253"/>
      <c r="E17" s="252"/>
      <c r="F17" s="254"/>
      <c r="G17" s="101"/>
      <c r="H17" s="100"/>
    </row>
    <row r="18" spans="1:16" s="86" customFormat="1" ht="12" thickTop="1" x14ac:dyDescent="0.25">
      <c r="A18" s="191"/>
      <c r="B18" s="255"/>
      <c r="C18" s="256"/>
      <c r="D18" s="257"/>
      <c r="E18" s="257"/>
      <c r="F18" s="258"/>
      <c r="G18" s="192"/>
      <c r="H18" s="90"/>
      <c r="P18" s="85"/>
    </row>
    <row r="19" spans="1:16" s="120" customFormat="1" ht="15.6" x14ac:dyDescent="0.25">
      <c r="A19" s="125"/>
      <c r="B19" s="259"/>
      <c r="C19" s="100"/>
      <c r="D19" s="223" t="s">
        <v>135</v>
      </c>
      <c r="E19" s="100"/>
      <c r="F19" s="123">
        <f>IF(OSNOVA!$B$43=1,SUM(F13:F17),"")</f>
        <v>0</v>
      </c>
      <c r="G19" s="101"/>
      <c r="H19" s="102"/>
    </row>
    <row r="20" spans="1:16" s="86" customFormat="1" ht="11.4" x14ac:dyDescent="0.25">
      <c r="A20" s="90"/>
      <c r="B20" s="88"/>
      <c r="C20" s="87"/>
      <c r="D20" s="89"/>
      <c r="E20" s="96"/>
      <c r="F20" s="96"/>
      <c r="G20" s="193"/>
      <c r="H20" s="90"/>
    </row>
    <row r="21" spans="1:16" s="79" customFormat="1" ht="11.4" x14ac:dyDescent="0.25">
      <c r="A21" s="87"/>
      <c r="B21" s="88"/>
      <c r="C21" s="87"/>
      <c r="D21" s="89"/>
      <c r="E21" s="96"/>
      <c r="F21" s="96"/>
      <c r="G21" s="95"/>
      <c r="H21" s="87"/>
    </row>
    <row r="22" spans="1:16" s="79" customFormat="1" ht="11.4" x14ac:dyDescent="0.25">
      <c r="A22" s="87"/>
      <c r="B22" s="88"/>
      <c r="C22" s="87"/>
      <c r="D22" s="89"/>
      <c r="E22" s="96"/>
      <c r="F22" s="96"/>
      <c r="G22" s="95"/>
      <c r="H22" s="87"/>
    </row>
    <row r="23" spans="1:16" s="79" customFormat="1" ht="11.4" x14ac:dyDescent="0.25">
      <c r="A23" s="87"/>
      <c r="B23" s="88"/>
      <c r="C23" s="87"/>
      <c r="D23" s="89"/>
      <c r="E23" s="96"/>
      <c r="F23" s="96"/>
      <c r="G23" s="95"/>
      <c r="H23" s="87"/>
    </row>
    <row r="24" spans="1:16" s="79" customFormat="1" ht="11.4" x14ac:dyDescent="0.25">
      <c r="A24" s="87"/>
      <c r="B24" s="88"/>
      <c r="C24" s="87"/>
      <c r="D24" s="89"/>
      <c r="E24" s="96"/>
      <c r="F24" s="96"/>
      <c r="G24" s="95"/>
      <c r="H24" s="87"/>
    </row>
    <row r="25" spans="1:16" s="79" customFormat="1" ht="11.4" x14ac:dyDescent="0.25">
      <c r="A25" s="87"/>
      <c r="B25" s="88"/>
      <c r="C25" s="87"/>
      <c r="D25" s="89"/>
      <c r="E25" s="96"/>
      <c r="F25" s="96"/>
      <c r="G25" s="95"/>
      <c r="H25" s="87"/>
    </row>
    <row r="26" spans="1:16" s="79" customFormat="1" ht="11.4" x14ac:dyDescent="0.25">
      <c r="A26" s="87"/>
      <c r="B26" s="88"/>
      <c r="C26" s="87"/>
      <c r="D26" s="89"/>
      <c r="E26" s="96"/>
      <c r="F26" s="96"/>
      <c r="G26" s="95"/>
      <c r="H26" s="87"/>
    </row>
    <row r="27" spans="1:16" s="79" customFormat="1" ht="11.4" x14ac:dyDescent="0.25">
      <c r="A27" s="87"/>
      <c r="B27" s="88"/>
      <c r="C27" s="87"/>
      <c r="D27" s="89"/>
      <c r="E27" s="96"/>
      <c r="F27" s="96"/>
      <c r="G27" s="95"/>
      <c r="H27" s="87"/>
    </row>
    <row r="28" spans="1:16" s="79" customFormat="1" ht="11.4" x14ac:dyDescent="0.25">
      <c r="A28" s="87"/>
      <c r="B28" s="88"/>
      <c r="C28" s="87"/>
      <c r="D28" s="89"/>
      <c r="E28" s="96"/>
      <c r="F28" s="96"/>
      <c r="G28" s="95"/>
      <c r="H28" s="87"/>
    </row>
    <row r="29" spans="1:16" s="79" customFormat="1" ht="11.4" x14ac:dyDescent="0.25">
      <c r="A29" s="87"/>
      <c r="B29" s="88"/>
      <c r="C29" s="87"/>
      <c r="D29" s="89"/>
      <c r="E29" s="96"/>
      <c r="F29" s="96"/>
      <c r="G29" s="95"/>
      <c r="H29" s="87"/>
    </row>
    <row r="30" spans="1:16" s="79" customFormat="1" ht="11.4" x14ac:dyDescent="0.25">
      <c r="A30" s="87"/>
      <c r="B30" s="88"/>
      <c r="C30" s="87"/>
      <c r="D30" s="89"/>
      <c r="E30" s="96"/>
      <c r="F30" s="96"/>
      <c r="G30" s="95"/>
      <c r="H30" s="87"/>
    </row>
    <row r="31" spans="1:16" s="79" customFormat="1" ht="11.4" x14ac:dyDescent="0.25">
      <c r="A31" s="87"/>
      <c r="B31" s="88"/>
      <c r="C31" s="87"/>
      <c r="D31" s="89"/>
      <c r="E31" s="96"/>
      <c r="F31" s="96"/>
      <c r="G31" s="95"/>
      <c r="H31" s="87"/>
    </row>
    <row r="32" spans="1:16" s="79" customFormat="1" ht="11.4" x14ac:dyDescent="0.25">
      <c r="A32" s="87"/>
      <c r="B32" s="88"/>
      <c r="C32" s="87"/>
      <c r="D32" s="89"/>
      <c r="E32" s="96"/>
      <c r="F32" s="96"/>
      <c r="G32" s="95"/>
      <c r="H32" s="87"/>
    </row>
    <row r="33" spans="1:8" s="79" customFormat="1" ht="11.4" x14ac:dyDescent="0.25">
      <c r="A33" s="87"/>
      <c r="B33" s="88"/>
      <c r="C33" s="87"/>
      <c r="D33" s="89"/>
      <c r="E33" s="96"/>
      <c r="F33" s="96"/>
      <c r="G33" s="95"/>
      <c r="H33" s="87"/>
    </row>
    <row r="34" spans="1:8" s="79" customFormat="1" ht="11.4" x14ac:dyDescent="0.25">
      <c r="A34" s="87"/>
      <c r="B34" s="88"/>
      <c r="C34" s="87"/>
      <c r="D34" s="89"/>
      <c r="E34" s="96"/>
      <c r="F34" s="96"/>
      <c r="G34" s="95"/>
      <c r="H34" s="87"/>
    </row>
    <row r="35" spans="1:8" s="79" customFormat="1" ht="11.4" x14ac:dyDescent="0.25">
      <c r="A35" s="87"/>
      <c r="B35" s="88"/>
      <c r="C35" s="87"/>
      <c r="D35" s="89"/>
      <c r="E35" s="96"/>
      <c r="F35" s="96"/>
      <c r="G35" s="95"/>
      <c r="H35" s="87"/>
    </row>
    <row r="36" spans="1:8" s="79" customFormat="1" ht="11.4" x14ac:dyDescent="0.25">
      <c r="A36" s="87"/>
      <c r="B36" s="88"/>
      <c r="C36" s="87"/>
      <c r="D36" s="89"/>
      <c r="E36" s="96"/>
      <c r="F36" s="96"/>
      <c r="G36" s="95"/>
      <c r="H36" s="87"/>
    </row>
    <row r="37" spans="1:8" s="79" customFormat="1" ht="11.4" x14ac:dyDescent="0.25">
      <c r="A37" s="87"/>
      <c r="B37" s="88"/>
      <c r="C37" s="87"/>
      <c r="D37" s="89"/>
      <c r="E37" s="96"/>
      <c r="F37" s="96"/>
      <c r="G37" s="95"/>
      <c r="H37" s="87"/>
    </row>
    <row r="38" spans="1:8" s="79" customFormat="1" ht="11.4" x14ac:dyDescent="0.25">
      <c r="A38" s="87"/>
      <c r="B38" s="88"/>
      <c r="C38" s="87"/>
      <c r="D38" s="89"/>
      <c r="E38" s="96"/>
      <c r="F38" s="96"/>
      <c r="G38" s="95"/>
      <c r="H38" s="87"/>
    </row>
    <row r="39" spans="1:8" s="79" customFormat="1" ht="11.4" x14ac:dyDescent="0.25">
      <c r="A39" s="87"/>
      <c r="B39" s="88"/>
      <c r="C39" s="87"/>
      <c r="D39" s="89"/>
      <c r="E39" s="96"/>
      <c r="F39" s="96"/>
      <c r="G39" s="95"/>
      <c r="H39" s="87"/>
    </row>
    <row r="40" spans="1:8" s="79" customFormat="1" ht="11.4" x14ac:dyDescent="0.25">
      <c r="A40" s="87"/>
      <c r="B40" s="88"/>
      <c r="C40" s="87"/>
      <c r="D40" s="89"/>
      <c r="E40" s="96"/>
      <c r="F40" s="96"/>
      <c r="G40" s="95"/>
      <c r="H40" s="87"/>
    </row>
    <row r="41" spans="1:8" s="79" customFormat="1" ht="11.4" x14ac:dyDescent="0.25">
      <c r="A41" s="87"/>
      <c r="B41" s="88"/>
      <c r="C41" s="87"/>
      <c r="D41" s="89"/>
      <c r="E41" s="96"/>
      <c r="F41" s="96"/>
      <c r="G41" s="95"/>
      <c r="H41" s="87"/>
    </row>
    <row r="42" spans="1:8" s="79" customFormat="1" ht="11.4" x14ac:dyDescent="0.25">
      <c r="A42" s="87"/>
      <c r="B42" s="88"/>
      <c r="C42" s="87"/>
      <c r="D42" s="89"/>
      <c r="E42" s="96"/>
      <c r="F42" s="96"/>
      <c r="G42" s="95"/>
      <c r="H42" s="87"/>
    </row>
    <row r="43" spans="1:8" s="79" customFormat="1" ht="11.4" x14ac:dyDescent="0.25">
      <c r="A43" s="87"/>
      <c r="B43" s="88"/>
      <c r="C43" s="87"/>
      <c r="D43" s="89"/>
      <c r="E43" s="96"/>
      <c r="F43" s="96"/>
      <c r="G43" s="95"/>
      <c r="H43" s="87"/>
    </row>
    <row r="44" spans="1:8" s="79" customFormat="1" ht="11.4" x14ac:dyDescent="0.25">
      <c r="A44" s="87"/>
      <c r="B44" s="88"/>
      <c r="C44" s="87"/>
      <c r="D44" s="89"/>
      <c r="E44" s="96"/>
      <c r="F44" s="96"/>
      <c r="G44" s="95"/>
      <c r="H44" s="87"/>
    </row>
    <row r="45" spans="1:8" s="79" customFormat="1" ht="11.4" x14ac:dyDescent="0.25">
      <c r="A45" s="87"/>
      <c r="B45" s="88"/>
      <c r="C45" s="87"/>
      <c r="D45" s="89"/>
      <c r="E45" s="96"/>
      <c r="F45" s="96"/>
      <c r="G45" s="95"/>
      <c r="H45" s="87"/>
    </row>
    <row r="46" spans="1:8" s="79" customFormat="1" ht="11.4" x14ac:dyDescent="0.25">
      <c r="A46" s="87"/>
      <c r="B46" s="88"/>
      <c r="C46" s="87"/>
      <c r="D46" s="89"/>
      <c r="E46" s="96"/>
      <c r="F46" s="96"/>
      <c r="G46" s="95"/>
      <c r="H46" s="87"/>
    </row>
    <row r="47" spans="1:8" s="79" customFormat="1" ht="11.4" x14ac:dyDescent="0.25">
      <c r="A47" s="87"/>
      <c r="B47" s="88"/>
      <c r="C47" s="87"/>
      <c r="D47" s="89"/>
      <c r="E47" s="96"/>
      <c r="F47" s="96"/>
      <c r="G47" s="95"/>
      <c r="H47" s="87"/>
    </row>
    <row r="48" spans="1:8" s="79" customFormat="1" ht="11.4" x14ac:dyDescent="0.25">
      <c r="A48" s="87"/>
      <c r="B48" s="88"/>
      <c r="C48" s="87"/>
      <c r="D48" s="89"/>
      <c r="E48" s="96"/>
      <c r="F48" s="96"/>
      <c r="G48" s="95"/>
      <c r="H48" s="87"/>
    </row>
    <row r="49" spans="1:8" s="79" customFormat="1" ht="11.4" x14ac:dyDescent="0.25">
      <c r="A49" s="87"/>
      <c r="B49" s="88"/>
      <c r="C49" s="87"/>
      <c r="D49" s="89"/>
      <c r="E49" s="96"/>
      <c r="F49" s="96"/>
      <c r="G49" s="95"/>
      <c r="H49" s="87"/>
    </row>
    <row r="50" spans="1:8" s="79" customFormat="1" ht="11.4" x14ac:dyDescent="0.25">
      <c r="A50" s="87"/>
      <c r="B50" s="88"/>
      <c r="C50" s="87"/>
      <c r="D50" s="89"/>
      <c r="E50" s="96"/>
      <c r="F50" s="96"/>
      <c r="G50" s="95"/>
      <c r="H50" s="87"/>
    </row>
    <row r="51" spans="1:8" s="79" customFormat="1" ht="11.4" x14ac:dyDescent="0.25">
      <c r="A51" s="87"/>
      <c r="B51" s="88"/>
      <c r="C51" s="87"/>
      <c r="D51" s="89"/>
      <c r="E51" s="96"/>
      <c r="F51" s="96"/>
      <c r="G51" s="95"/>
      <c r="H51" s="87"/>
    </row>
    <row r="52" spans="1:8" s="79" customFormat="1" ht="11.4" x14ac:dyDescent="0.25">
      <c r="A52" s="87"/>
      <c r="B52" s="88"/>
      <c r="C52" s="87"/>
      <c r="D52" s="89"/>
      <c r="E52" s="96"/>
      <c r="F52" s="96"/>
      <c r="G52" s="95"/>
      <c r="H52" s="87"/>
    </row>
    <row r="53" spans="1:8" s="79" customFormat="1" ht="11.4" x14ac:dyDescent="0.25">
      <c r="A53" s="87"/>
      <c r="B53" s="88"/>
      <c r="C53" s="87"/>
      <c r="D53" s="89"/>
      <c r="E53" s="96"/>
      <c r="F53" s="96"/>
      <c r="G53" s="95"/>
      <c r="H53" s="87"/>
    </row>
    <row r="54" spans="1:8" s="79" customFormat="1" ht="11.4" x14ac:dyDescent="0.25">
      <c r="A54" s="87"/>
      <c r="B54" s="88"/>
      <c r="C54" s="87"/>
      <c r="D54" s="89"/>
      <c r="E54" s="96"/>
      <c r="F54" s="96"/>
      <c r="G54" s="95"/>
      <c r="H54" s="87"/>
    </row>
    <row r="55" spans="1:8" s="79" customFormat="1" ht="11.4" x14ac:dyDescent="0.25">
      <c r="A55" s="87"/>
      <c r="B55" s="88"/>
      <c r="C55" s="87"/>
      <c r="D55" s="89"/>
      <c r="E55" s="96"/>
      <c r="F55" s="96"/>
      <c r="G55" s="95"/>
      <c r="H55" s="87"/>
    </row>
    <row r="56" spans="1:8" s="79" customFormat="1" ht="11.4" x14ac:dyDescent="0.25">
      <c r="A56" s="87"/>
      <c r="B56" s="88"/>
      <c r="C56" s="87"/>
      <c r="D56" s="89"/>
      <c r="E56" s="96"/>
      <c r="F56" s="96"/>
      <c r="G56" s="95"/>
      <c r="H56" s="87"/>
    </row>
    <row r="57" spans="1:8" s="79" customFormat="1" ht="11.4" x14ac:dyDescent="0.25">
      <c r="A57" s="87"/>
      <c r="B57" s="88"/>
      <c r="C57" s="87"/>
      <c r="D57" s="89"/>
      <c r="E57" s="96"/>
      <c r="F57" s="96"/>
      <c r="G57" s="95"/>
      <c r="H57" s="87"/>
    </row>
    <row r="58" spans="1:8" s="79" customFormat="1" ht="11.4" x14ac:dyDescent="0.25">
      <c r="A58" s="87"/>
      <c r="B58" s="88"/>
      <c r="C58" s="87"/>
      <c r="D58" s="89"/>
      <c r="E58" s="96"/>
      <c r="F58" s="96"/>
      <c r="G58" s="95"/>
      <c r="H58" s="87"/>
    </row>
    <row r="59" spans="1:8" s="79" customFormat="1" ht="11.4" x14ac:dyDescent="0.25">
      <c r="A59" s="87"/>
      <c r="B59" s="88"/>
      <c r="C59" s="87"/>
      <c r="D59" s="89"/>
      <c r="E59" s="96"/>
      <c r="F59" s="96"/>
      <c r="G59" s="95"/>
      <c r="H59" s="87"/>
    </row>
    <row r="60" spans="1:8" s="79" customFormat="1" ht="11.4" x14ac:dyDescent="0.25">
      <c r="A60" s="87"/>
      <c r="B60" s="88"/>
      <c r="C60" s="87"/>
      <c r="D60" s="89"/>
      <c r="E60" s="96"/>
      <c r="F60" s="96"/>
      <c r="G60" s="95"/>
      <c r="H60" s="87"/>
    </row>
    <row r="61" spans="1:8" s="79" customFormat="1" ht="11.4" x14ac:dyDescent="0.25">
      <c r="A61" s="87"/>
      <c r="B61" s="88"/>
      <c r="C61" s="87"/>
      <c r="D61" s="89"/>
      <c r="E61" s="96"/>
      <c r="F61" s="96"/>
      <c r="G61" s="95"/>
      <c r="H61" s="87"/>
    </row>
    <row r="62" spans="1:8" s="79" customFormat="1" ht="11.4" x14ac:dyDescent="0.25">
      <c r="A62" s="87"/>
      <c r="B62" s="88"/>
      <c r="C62" s="87"/>
      <c r="D62" s="89"/>
      <c r="E62" s="96"/>
      <c r="F62" s="96"/>
      <c r="G62" s="95"/>
      <c r="H62" s="87"/>
    </row>
    <row r="63" spans="1:8" s="79" customFormat="1" ht="11.4" x14ac:dyDescent="0.25">
      <c r="A63" s="87"/>
      <c r="B63" s="88"/>
      <c r="C63" s="87"/>
      <c r="D63" s="89"/>
      <c r="E63" s="96"/>
      <c r="F63" s="96"/>
      <c r="G63" s="95"/>
      <c r="H63" s="87"/>
    </row>
    <row r="64" spans="1:8" s="79" customFormat="1" ht="11.4" x14ac:dyDescent="0.25">
      <c r="A64" s="87"/>
      <c r="B64" s="88"/>
      <c r="C64" s="87"/>
      <c r="D64" s="89"/>
      <c r="E64" s="96"/>
      <c r="F64" s="96"/>
      <c r="G64" s="95"/>
      <c r="H64" s="87"/>
    </row>
    <row r="65" spans="1:8" s="79" customFormat="1" ht="11.4" x14ac:dyDescent="0.25">
      <c r="A65" s="87"/>
      <c r="B65" s="88"/>
      <c r="C65" s="87"/>
      <c r="D65" s="89"/>
      <c r="E65" s="96"/>
      <c r="F65" s="96"/>
      <c r="G65" s="95"/>
      <c r="H65" s="87"/>
    </row>
    <row r="66" spans="1:8" s="79" customFormat="1" ht="11.4" x14ac:dyDescent="0.25">
      <c r="A66" s="87"/>
      <c r="B66" s="88"/>
      <c r="C66" s="87"/>
      <c r="D66" s="89"/>
      <c r="E66" s="96"/>
      <c r="F66" s="96"/>
      <c r="G66" s="95"/>
      <c r="H66" s="87"/>
    </row>
    <row r="67" spans="1:8" s="79" customFormat="1" ht="11.4" x14ac:dyDescent="0.25">
      <c r="A67" s="87"/>
      <c r="B67" s="88"/>
      <c r="C67" s="87"/>
      <c r="D67" s="89"/>
      <c r="E67" s="96"/>
      <c r="F67" s="96"/>
      <c r="G67" s="95"/>
      <c r="H67" s="87"/>
    </row>
    <row r="68" spans="1:8" s="79" customFormat="1" ht="11.4" x14ac:dyDescent="0.25">
      <c r="A68" s="87"/>
      <c r="B68" s="88"/>
      <c r="C68" s="87"/>
      <c r="D68" s="89"/>
      <c r="E68" s="96"/>
      <c r="F68" s="96"/>
      <c r="G68" s="95"/>
      <c r="H68" s="87"/>
    </row>
    <row r="69" spans="1:8" s="79" customFormat="1" ht="11.4" x14ac:dyDescent="0.25">
      <c r="A69" s="87"/>
      <c r="B69" s="88"/>
      <c r="C69" s="87"/>
      <c r="D69" s="89"/>
      <c r="E69" s="96"/>
      <c r="F69" s="96"/>
      <c r="G69" s="95"/>
      <c r="H69" s="87"/>
    </row>
    <row r="70" spans="1:8" s="79" customFormat="1" ht="11.4" x14ac:dyDescent="0.25">
      <c r="A70" s="87"/>
      <c r="B70" s="88"/>
      <c r="C70" s="87"/>
      <c r="D70" s="89"/>
      <c r="E70" s="96"/>
      <c r="F70" s="96"/>
      <c r="G70" s="95"/>
      <c r="H70" s="87"/>
    </row>
    <row r="71" spans="1:8" s="79" customFormat="1" ht="11.4" x14ac:dyDescent="0.25">
      <c r="A71" s="87"/>
      <c r="B71" s="88"/>
      <c r="C71" s="87"/>
      <c r="D71" s="89"/>
      <c r="E71" s="96"/>
      <c r="F71" s="96"/>
      <c r="G71" s="95"/>
      <c r="H71" s="87"/>
    </row>
    <row r="72" spans="1:8" s="79" customFormat="1" ht="11.4" x14ac:dyDescent="0.25">
      <c r="A72" s="87"/>
      <c r="B72" s="88"/>
      <c r="C72" s="87"/>
      <c r="D72" s="89"/>
      <c r="E72" s="96"/>
      <c r="F72" s="96"/>
      <c r="G72" s="95"/>
      <c r="H72" s="87"/>
    </row>
    <row r="73" spans="1:8" s="79" customFormat="1" ht="11.4" x14ac:dyDescent="0.25">
      <c r="A73" s="87"/>
      <c r="B73" s="88"/>
      <c r="C73" s="87"/>
      <c r="D73" s="89"/>
      <c r="E73" s="96"/>
      <c r="F73" s="96"/>
      <c r="G73" s="95"/>
      <c r="H73" s="87"/>
    </row>
    <row r="74" spans="1:8" s="79" customFormat="1" ht="11.4" x14ac:dyDescent="0.25">
      <c r="A74" s="87"/>
      <c r="B74" s="88"/>
      <c r="C74" s="87"/>
      <c r="D74" s="89"/>
      <c r="E74" s="96"/>
      <c r="F74" s="96"/>
      <c r="G74" s="95"/>
      <c r="H74" s="87"/>
    </row>
    <row r="75" spans="1:8" s="79" customFormat="1" ht="11.4" x14ac:dyDescent="0.25">
      <c r="A75" s="87"/>
      <c r="B75" s="88"/>
      <c r="C75" s="87"/>
      <c r="D75" s="89"/>
      <c r="E75" s="96"/>
      <c r="F75" s="96"/>
      <c r="G75" s="95"/>
      <c r="H75" s="87"/>
    </row>
    <row r="76" spans="1:8" s="79" customFormat="1" ht="11.4" x14ac:dyDescent="0.25">
      <c r="A76" s="87"/>
      <c r="B76" s="88"/>
      <c r="C76" s="87"/>
      <c r="D76" s="89"/>
      <c r="E76" s="96"/>
      <c r="F76" s="96"/>
      <c r="G76" s="95"/>
      <c r="H76" s="87"/>
    </row>
    <row r="77" spans="1:8" s="79" customFormat="1" ht="11.4" x14ac:dyDescent="0.25">
      <c r="A77" s="87"/>
      <c r="B77" s="88"/>
      <c r="C77" s="87"/>
      <c r="D77" s="89"/>
      <c r="E77" s="96"/>
      <c r="F77" s="96"/>
      <c r="G77" s="95"/>
      <c r="H77" s="87"/>
    </row>
    <row r="78" spans="1:8" s="79" customFormat="1" ht="11.4" x14ac:dyDescent="0.25">
      <c r="A78" s="87"/>
      <c r="B78" s="88"/>
      <c r="C78" s="87"/>
      <c r="D78" s="89"/>
      <c r="E78" s="96"/>
      <c r="F78" s="96"/>
      <c r="G78" s="95"/>
      <c r="H78" s="87"/>
    </row>
    <row r="79" spans="1:8" s="79" customFormat="1" ht="11.4" x14ac:dyDescent="0.25">
      <c r="A79" s="87"/>
      <c r="B79" s="88"/>
      <c r="C79" s="87"/>
      <c r="D79" s="89"/>
      <c r="E79" s="96"/>
      <c r="F79" s="96"/>
      <c r="G79" s="95"/>
      <c r="H79" s="87"/>
    </row>
    <row r="80" spans="1:8" s="79" customFormat="1" ht="11.4" x14ac:dyDescent="0.25">
      <c r="A80" s="87"/>
      <c r="B80" s="88"/>
      <c r="C80" s="87"/>
      <c r="D80" s="89"/>
      <c r="E80" s="96"/>
      <c r="F80" s="96"/>
      <c r="G80" s="95"/>
      <c r="H80" s="87"/>
    </row>
    <row r="81" spans="1:8" s="79" customFormat="1" ht="11.4" x14ac:dyDescent="0.25">
      <c r="A81" s="87"/>
      <c r="B81" s="88"/>
      <c r="C81" s="87"/>
      <c r="D81" s="89"/>
      <c r="E81" s="96"/>
      <c r="F81" s="96"/>
      <c r="G81" s="95"/>
      <c r="H81" s="87"/>
    </row>
    <row r="82" spans="1:8" s="79" customFormat="1" ht="11.4" x14ac:dyDescent="0.25">
      <c r="A82" s="87"/>
      <c r="B82" s="88"/>
      <c r="C82" s="87"/>
      <c r="D82" s="89"/>
      <c r="E82" s="96"/>
      <c r="F82" s="96"/>
      <c r="G82" s="95"/>
      <c r="H82" s="87"/>
    </row>
    <row r="83" spans="1:8" s="79" customFormat="1" ht="11.4" x14ac:dyDescent="0.25">
      <c r="A83" s="87"/>
      <c r="B83" s="88"/>
      <c r="C83" s="87"/>
      <c r="D83" s="89"/>
      <c r="E83" s="96"/>
      <c r="F83" s="96"/>
      <c r="G83" s="95"/>
      <c r="H83" s="87"/>
    </row>
    <row r="84" spans="1:8" s="79" customFormat="1" ht="11.4" x14ac:dyDescent="0.25">
      <c r="A84" s="87"/>
      <c r="B84" s="88"/>
      <c r="C84" s="87"/>
      <c r="D84" s="89"/>
      <c r="E84" s="96"/>
      <c r="F84" s="96"/>
      <c r="G84" s="95"/>
      <c r="H84" s="87"/>
    </row>
    <row r="85" spans="1:8" s="79" customFormat="1" ht="11.4" x14ac:dyDescent="0.25">
      <c r="A85" s="87"/>
      <c r="B85" s="88"/>
      <c r="C85" s="87"/>
      <c r="D85" s="89"/>
      <c r="E85" s="96"/>
      <c r="F85" s="96"/>
      <c r="G85" s="95"/>
      <c r="H85" s="87"/>
    </row>
    <row r="86" spans="1:8" s="79" customFormat="1" ht="11.4" x14ac:dyDescent="0.25">
      <c r="A86" s="87"/>
      <c r="B86" s="88"/>
      <c r="C86" s="87"/>
      <c r="D86" s="89"/>
      <c r="E86" s="96"/>
      <c r="F86" s="96"/>
      <c r="G86" s="95"/>
      <c r="H86" s="87"/>
    </row>
    <row r="87" spans="1:8" s="79" customFormat="1" ht="11.4" x14ac:dyDescent="0.25">
      <c r="A87" s="87"/>
      <c r="B87" s="88"/>
      <c r="C87" s="87"/>
      <c r="D87" s="89"/>
      <c r="E87" s="96"/>
      <c r="F87" s="96"/>
      <c r="G87" s="95"/>
      <c r="H87" s="87"/>
    </row>
    <row r="88" spans="1:8" s="79" customFormat="1" ht="11.4" x14ac:dyDescent="0.25">
      <c r="A88" s="87"/>
      <c r="B88" s="88"/>
      <c r="C88" s="87"/>
      <c r="D88" s="89"/>
      <c r="E88" s="96"/>
      <c r="F88" s="96"/>
      <c r="G88" s="95"/>
      <c r="H88" s="87"/>
    </row>
    <row r="89" spans="1:8" s="79" customFormat="1" ht="11.4" x14ac:dyDescent="0.25">
      <c r="A89" s="87"/>
      <c r="B89" s="88"/>
      <c r="C89" s="87"/>
      <c r="D89" s="89"/>
      <c r="E89" s="96"/>
      <c r="F89" s="96"/>
      <c r="G89" s="95"/>
      <c r="H89" s="87"/>
    </row>
    <row r="90" spans="1:8" s="79" customFormat="1" ht="11.4" x14ac:dyDescent="0.25">
      <c r="A90" s="87"/>
      <c r="B90" s="88"/>
      <c r="C90" s="87"/>
      <c r="D90" s="89"/>
      <c r="E90" s="96"/>
      <c r="F90" s="96"/>
      <c r="G90" s="95"/>
      <c r="H90" s="87"/>
    </row>
    <row r="91" spans="1:8" s="79" customFormat="1" ht="11.4" x14ac:dyDescent="0.25">
      <c r="A91" s="87"/>
      <c r="B91" s="88"/>
      <c r="C91" s="87"/>
      <c r="D91" s="89"/>
      <c r="E91" s="96"/>
      <c r="F91" s="96"/>
      <c r="G91" s="95"/>
      <c r="H91" s="87"/>
    </row>
    <row r="92" spans="1:8" s="79" customFormat="1" ht="11.4" x14ac:dyDescent="0.25">
      <c r="A92" s="87"/>
      <c r="B92" s="88"/>
      <c r="C92" s="87"/>
      <c r="D92" s="89"/>
      <c r="E92" s="96"/>
      <c r="F92" s="96"/>
      <c r="G92" s="95"/>
      <c r="H92" s="87"/>
    </row>
    <row r="93" spans="1:8" s="79" customFormat="1" ht="11.4" x14ac:dyDescent="0.25">
      <c r="A93" s="87"/>
      <c r="B93" s="88"/>
      <c r="C93" s="87"/>
      <c r="D93" s="89"/>
      <c r="E93" s="96"/>
      <c r="F93" s="96"/>
      <c r="G93" s="95"/>
      <c r="H93" s="87"/>
    </row>
    <row r="94" spans="1:8" s="79" customFormat="1" ht="11.4" x14ac:dyDescent="0.25">
      <c r="A94" s="87"/>
      <c r="B94" s="88"/>
      <c r="C94" s="87"/>
      <c r="D94" s="89"/>
      <c r="E94" s="96"/>
      <c r="F94" s="96"/>
      <c r="G94" s="95"/>
      <c r="H94" s="87"/>
    </row>
    <row r="95" spans="1:8" s="79" customFormat="1" ht="11.4" x14ac:dyDescent="0.25">
      <c r="A95" s="87"/>
      <c r="B95" s="88"/>
      <c r="C95" s="87"/>
      <c r="D95" s="89"/>
      <c r="E95" s="96"/>
      <c r="F95" s="96"/>
      <c r="G95" s="95"/>
      <c r="H95" s="87"/>
    </row>
    <row r="96" spans="1:8" s="79" customFormat="1" ht="11.4" x14ac:dyDescent="0.25">
      <c r="A96" s="87"/>
      <c r="B96" s="88"/>
      <c r="C96" s="87"/>
      <c r="D96" s="89"/>
      <c r="E96" s="96"/>
      <c r="F96" s="96"/>
      <c r="G96" s="95"/>
      <c r="H96" s="87"/>
    </row>
    <row r="97" spans="1:8" s="79" customFormat="1" ht="11.4" x14ac:dyDescent="0.25">
      <c r="A97" s="87"/>
      <c r="B97" s="88"/>
      <c r="C97" s="87"/>
      <c r="D97" s="89"/>
      <c r="E97" s="96"/>
      <c r="F97" s="96"/>
      <c r="G97" s="95"/>
      <c r="H97" s="87"/>
    </row>
    <row r="98" spans="1:8" s="79" customFormat="1" ht="11.4" x14ac:dyDescent="0.25">
      <c r="A98" s="87"/>
      <c r="B98" s="88"/>
      <c r="C98" s="87"/>
      <c r="D98" s="89"/>
      <c r="E98" s="96"/>
      <c r="F98" s="96"/>
      <c r="G98" s="95"/>
      <c r="H98" s="87"/>
    </row>
    <row r="99" spans="1:8" s="79" customFormat="1" ht="11.4" x14ac:dyDescent="0.25">
      <c r="A99" s="87"/>
      <c r="B99" s="88"/>
      <c r="C99" s="87"/>
      <c r="D99" s="89"/>
      <c r="E99" s="96"/>
      <c r="F99" s="96"/>
      <c r="G99" s="95"/>
      <c r="H99" s="87"/>
    </row>
    <row r="100" spans="1:8" s="79" customFormat="1" ht="11.4" x14ac:dyDescent="0.25">
      <c r="A100" s="87"/>
      <c r="B100" s="88"/>
      <c r="C100" s="87"/>
      <c r="D100" s="89"/>
      <c r="E100" s="96"/>
      <c r="F100" s="96"/>
      <c r="G100" s="95"/>
      <c r="H100" s="87"/>
    </row>
    <row r="101" spans="1:8" s="79" customFormat="1" ht="11.4" x14ac:dyDescent="0.25">
      <c r="A101" s="87"/>
      <c r="B101" s="88"/>
      <c r="C101" s="87"/>
      <c r="D101" s="89"/>
      <c r="E101" s="96"/>
      <c r="F101" s="96"/>
      <c r="G101" s="95"/>
      <c r="H101" s="87"/>
    </row>
    <row r="102" spans="1:8" s="79" customFormat="1" ht="11.4" x14ac:dyDescent="0.25">
      <c r="A102" s="87"/>
      <c r="B102" s="88"/>
      <c r="C102" s="87"/>
      <c r="D102" s="89"/>
      <c r="E102" s="96"/>
      <c r="F102" s="96"/>
      <c r="G102" s="95"/>
      <c r="H102" s="87"/>
    </row>
    <row r="103" spans="1:8" s="79" customFormat="1" ht="11.4" x14ac:dyDescent="0.25">
      <c r="A103" s="87"/>
      <c r="B103" s="88"/>
      <c r="C103" s="87"/>
      <c r="D103" s="89"/>
      <c r="E103" s="96"/>
      <c r="F103" s="96"/>
      <c r="G103" s="95"/>
      <c r="H103" s="87"/>
    </row>
    <row r="104" spans="1:8" s="79" customFormat="1" ht="11.4" x14ac:dyDescent="0.25">
      <c r="A104" s="87"/>
      <c r="B104" s="88"/>
      <c r="C104" s="87"/>
      <c r="D104" s="89"/>
      <c r="E104" s="96"/>
      <c r="F104" s="96"/>
      <c r="G104" s="95"/>
      <c r="H104" s="87"/>
    </row>
    <row r="105" spans="1:8" s="79" customFormat="1" ht="11.4" x14ac:dyDescent="0.25">
      <c r="A105" s="87"/>
      <c r="B105" s="88"/>
      <c r="C105" s="87"/>
      <c r="D105" s="89"/>
      <c r="E105" s="96"/>
      <c r="F105" s="96"/>
      <c r="G105" s="95"/>
      <c r="H105" s="87"/>
    </row>
    <row r="106" spans="1:8" s="79" customFormat="1" ht="11.4" x14ac:dyDescent="0.25">
      <c r="A106" s="87"/>
      <c r="B106" s="88"/>
      <c r="C106" s="87"/>
      <c r="D106" s="89"/>
      <c r="E106" s="96"/>
      <c r="F106" s="96"/>
      <c r="G106" s="95"/>
      <c r="H106" s="87"/>
    </row>
    <row r="107" spans="1:8" s="79" customFormat="1" ht="11.4" x14ac:dyDescent="0.25">
      <c r="A107" s="87"/>
      <c r="B107" s="88"/>
      <c r="C107" s="87"/>
      <c r="D107" s="89"/>
      <c r="E107" s="96"/>
      <c r="F107" s="96"/>
      <c r="G107" s="95"/>
      <c r="H107" s="87"/>
    </row>
    <row r="108" spans="1:8" s="79" customFormat="1" ht="11.4" x14ac:dyDescent="0.25">
      <c r="A108" s="87"/>
      <c r="B108" s="88"/>
      <c r="C108" s="87"/>
      <c r="D108" s="89"/>
      <c r="E108" s="96"/>
      <c r="F108" s="96"/>
      <c r="G108" s="95"/>
      <c r="H108" s="87"/>
    </row>
    <row r="109" spans="1:8" s="79" customFormat="1" ht="11.4" x14ac:dyDescent="0.25">
      <c r="A109" s="87"/>
      <c r="B109" s="88"/>
      <c r="C109" s="87"/>
      <c r="D109" s="89"/>
      <c r="E109" s="96"/>
      <c r="F109" s="96"/>
      <c r="G109" s="95"/>
      <c r="H109" s="87"/>
    </row>
    <row r="110" spans="1:8" s="79" customFormat="1" ht="11.4" x14ac:dyDescent="0.25">
      <c r="A110" s="87"/>
      <c r="B110" s="88"/>
      <c r="C110" s="87"/>
      <c r="D110" s="89"/>
      <c r="E110" s="96"/>
      <c r="F110" s="96"/>
      <c r="G110" s="95"/>
      <c r="H110" s="87"/>
    </row>
    <row r="111" spans="1:8" s="79" customFormat="1" ht="11.4" x14ac:dyDescent="0.25">
      <c r="A111" s="87"/>
      <c r="B111" s="88"/>
      <c r="C111" s="87"/>
      <c r="D111" s="89"/>
      <c r="E111" s="96"/>
      <c r="F111" s="96"/>
      <c r="G111" s="95"/>
      <c r="H111" s="87"/>
    </row>
    <row r="112" spans="1:8" s="79" customFormat="1" ht="11.4" x14ac:dyDescent="0.25">
      <c r="A112" s="87"/>
      <c r="B112" s="88"/>
      <c r="C112" s="87"/>
      <c r="D112" s="89"/>
      <c r="E112" s="96"/>
      <c r="F112" s="96"/>
      <c r="G112" s="95"/>
      <c r="H112" s="87"/>
    </row>
    <row r="113" spans="1:8" s="79" customFormat="1" ht="11.4" x14ac:dyDescent="0.25">
      <c r="A113" s="87"/>
      <c r="B113" s="88"/>
      <c r="C113" s="87"/>
      <c r="D113" s="89"/>
      <c r="E113" s="96"/>
      <c r="F113" s="96"/>
      <c r="G113" s="95"/>
      <c r="H113" s="87"/>
    </row>
    <row r="114" spans="1:8" s="79" customFormat="1" ht="11.4" x14ac:dyDescent="0.25">
      <c r="A114" s="87"/>
      <c r="B114" s="88"/>
      <c r="C114" s="87"/>
      <c r="D114" s="89"/>
      <c r="E114" s="96"/>
      <c r="F114" s="96"/>
      <c r="G114" s="95"/>
      <c r="H114" s="87"/>
    </row>
    <row r="115" spans="1:8" s="79" customFormat="1" ht="11.4" x14ac:dyDescent="0.25">
      <c r="A115" s="87"/>
      <c r="B115" s="88"/>
      <c r="C115" s="87"/>
      <c r="D115" s="89"/>
      <c r="E115" s="96"/>
      <c r="F115" s="96"/>
      <c r="G115" s="95"/>
      <c r="H115" s="87"/>
    </row>
    <row r="116" spans="1:8" s="79" customFormat="1" ht="11.4" x14ac:dyDescent="0.25">
      <c r="A116" s="87"/>
      <c r="B116" s="88"/>
      <c r="C116" s="87"/>
      <c r="D116" s="89"/>
      <c r="E116" s="96"/>
      <c r="F116" s="96"/>
      <c r="G116" s="95"/>
      <c r="H116" s="87"/>
    </row>
    <row r="117" spans="1:8" s="79" customFormat="1" ht="11.4" x14ac:dyDescent="0.25">
      <c r="A117" s="87"/>
      <c r="B117" s="88"/>
      <c r="C117" s="87"/>
      <c r="D117" s="89"/>
      <c r="E117" s="96"/>
      <c r="F117" s="96"/>
      <c r="G117" s="95"/>
      <c r="H117" s="87"/>
    </row>
    <row r="118" spans="1:8" s="79" customFormat="1" ht="11.4" x14ac:dyDescent="0.25">
      <c r="A118" s="87"/>
      <c r="B118" s="88"/>
      <c r="C118" s="87"/>
      <c r="D118" s="89"/>
      <c r="E118" s="96"/>
      <c r="F118" s="96"/>
      <c r="G118" s="95"/>
      <c r="H118" s="87"/>
    </row>
    <row r="119" spans="1:8" s="79" customFormat="1" ht="11.4" x14ac:dyDescent="0.25">
      <c r="A119" s="87"/>
      <c r="B119" s="88"/>
      <c r="C119" s="87"/>
      <c r="D119" s="89"/>
      <c r="E119" s="96"/>
      <c r="F119" s="96"/>
      <c r="G119" s="95"/>
      <c r="H119" s="87"/>
    </row>
  </sheetData>
  <sheetProtection algorithmName="SHA-512" hashValue="qXaN2974r5gS8xzHLJBMGf922CV1CcZE58qvjfmFf78FnqYLSkDvs/MVHPHFLvwCZpJwoShwop7iqX+QgVZzTA==" saltValue="tkkJ0UcAtONjg/4d6DJcNA==" spinCount="100000" sheet="1" objects="1" scenarios="1"/>
  <phoneticPr fontId="0" type="noConversion"/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 xml:space="preserve">&amp;L
&amp;R&amp;"ProArc,Navadno"&amp;18a          </oddHeader>
    <oddFooter>&amp;C&amp;6 &amp; List: &amp;A&amp;R  &amp; &amp;9 &amp; Stran: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/>
  <dimension ref="A1:G171"/>
  <sheetViews>
    <sheetView view="pageBreakPreview" zoomScaleSheetLayoutView="100" workbookViewId="0"/>
  </sheetViews>
  <sheetFormatPr defaultColWidth="9.109375" defaultRowHeight="13.2" x14ac:dyDescent="0.25"/>
  <cols>
    <col min="1" max="1" width="4.33203125" style="2" customWidth="1"/>
    <col min="2" max="2" width="35.109375" style="3" customWidth="1"/>
    <col min="3" max="3" width="4.6640625" style="4" customWidth="1"/>
    <col min="4" max="4" width="5.44140625" style="5" customWidth="1"/>
    <col min="5" max="5" width="0.5546875" style="5" customWidth="1"/>
    <col min="6" max="6" width="15.33203125" style="6" customWidth="1"/>
    <col min="7" max="7" width="13.44140625" style="7" customWidth="1"/>
    <col min="8" max="16384" width="9.109375" style="5"/>
  </cols>
  <sheetData>
    <row r="1" spans="1:7" ht="18" x14ac:dyDescent="0.35">
      <c r="A1" s="8"/>
      <c r="B1" s="9" t="s">
        <v>37</v>
      </c>
      <c r="C1" s="10"/>
      <c r="D1" s="11"/>
      <c r="E1" s="12"/>
      <c r="F1" s="13"/>
      <c r="G1" s="14"/>
    </row>
    <row r="2" spans="1:7" ht="17.399999999999999" x14ac:dyDescent="0.3">
      <c r="A2" s="15"/>
      <c r="B2" s="9" t="s">
        <v>38</v>
      </c>
      <c r="C2" s="10"/>
      <c r="D2" s="11"/>
      <c r="E2" s="12"/>
      <c r="F2" s="13"/>
      <c r="G2" s="14"/>
    </row>
    <row r="3" spans="1:7" ht="17.399999999999999" x14ac:dyDescent="0.3">
      <c r="A3" s="15"/>
      <c r="B3" s="16"/>
      <c r="C3" s="10"/>
      <c r="D3" s="11"/>
      <c r="E3" s="12"/>
      <c r="F3" s="13"/>
      <c r="G3" s="14"/>
    </row>
    <row r="4" spans="1:7" x14ac:dyDescent="0.25">
      <c r="A4" s="17"/>
      <c r="B4" s="18"/>
      <c r="C4" s="19"/>
      <c r="D4" s="20"/>
      <c r="E4" s="12"/>
      <c r="F4" s="21"/>
      <c r="G4" s="22"/>
    </row>
    <row r="5" spans="1:7" ht="31.2" x14ac:dyDescent="0.3">
      <c r="A5" s="23" t="s">
        <v>39</v>
      </c>
      <c r="B5" s="24" t="s">
        <v>40</v>
      </c>
      <c r="C5" s="521" t="s">
        <v>41</v>
      </c>
      <c r="D5" s="521"/>
      <c r="E5" s="25"/>
      <c r="F5" s="26" t="s">
        <v>42</v>
      </c>
      <c r="G5" s="27" t="s">
        <v>43</v>
      </c>
    </row>
    <row r="6" spans="1:7" ht="15.6" x14ac:dyDescent="0.3">
      <c r="A6" s="28">
        <v>1</v>
      </c>
      <c r="B6" s="29"/>
      <c r="C6" s="30"/>
      <c r="D6" s="31"/>
      <c r="E6" s="32"/>
      <c r="F6" s="33"/>
      <c r="G6" s="34"/>
    </row>
    <row r="7" spans="1:7" ht="46.35" customHeight="1" x14ac:dyDescent="0.25">
      <c r="A7" s="35">
        <f>COUNT(A6+1)</f>
        <v>1</v>
      </c>
      <c r="B7" s="36" t="s">
        <v>44</v>
      </c>
      <c r="C7" s="37"/>
      <c r="D7" s="20"/>
      <c r="E7" s="32"/>
      <c r="F7" s="38"/>
      <c r="G7" s="22"/>
    </row>
    <row r="8" spans="1:7" x14ac:dyDescent="0.25">
      <c r="A8" s="17"/>
      <c r="B8" s="39" t="s">
        <v>45</v>
      </c>
      <c r="C8" s="40"/>
      <c r="D8" s="20" t="s">
        <v>34</v>
      </c>
      <c r="E8" s="41">
        <v>1.06463</v>
      </c>
      <c r="F8" s="42" t="e">
        <f>ROUND(#REF!*#REF!*E8,-1)</f>
        <v>#REF!</v>
      </c>
      <c r="G8" s="43" t="e">
        <f>C8*F8</f>
        <v>#REF!</v>
      </c>
    </row>
    <row r="9" spans="1:7" x14ac:dyDescent="0.25">
      <c r="A9" s="17"/>
      <c r="B9" s="39" t="s">
        <v>46</v>
      </c>
      <c r="C9" s="40"/>
      <c r="D9" s="20" t="s">
        <v>34</v>
      </c>
      <c r="E9" s="41">
        <v>7.2395100000000001</v>
      </c>
      <c r="F9" s="42" t="e">
        <f>ROUND(#REF!*#REF!*E9,-1)</f>
        <v>#REF!</v>
      </c>
      <c r="G9" s="43" t="e">
        <f>C9*F9</f>
        <v>#REF!</v>
      </c>
    </row>
    <row r="10" spans="1:7" x14ac:dyDescent="0.25">
      <c r="A10" s="17"/>
      <c r="B10" s="39"/>
      <c r="C10" s="40"/>
      <c r="D10" s="20"/>
      <c r="E10" s="41"/>
      <c r="F10" s="42"/>
      <c r="G10" s="43"/>
    </row>
    <row r="11" spans="1:7" ht="57.45" customHeight="1" x14ac:dyDescent="0.25">
      <c r="A11" s="35">
        <f>COUNT(A7:A10)+1</f>
        <v>2</v>
      </c>
      <c r="B11" s="36" t="s">
        <v>47</v>
      </c>
      <c r="C11" s="37"/>
      <c r="D11" s="20"/>
      <c r="E11" s="41"/>
      <c r="F11" s="42"/>
      <c r="G11" s="22"/>
    </row>
    <row r="12" spans="1:7" x14ac:dyDescent="0.25">
      <c r="A12" s="17"/>
      <c r="B12" s="39" t="s">
        <v>48</v>
      </c>
      <c r="C12" s="37"/>
      <c r="D12" s="20" t="s">
        <v>34</v>
      </c>
      <c r="E12" s="41">
        <v>4.3375599999999999</v>
      </c>
      <c r="F12" s="42" t="e">
        <f>ROUND(#REF!*#REF!*E12,-1)</f>
        <v>#REF!</v>
      </c>
      <c r="G12" s="43" t="e">
        <f>C12*F12</f>
        <v>#REF!</v>
      </c>
    </row>
    <row r="13" spans="1:7" x14ac:dyDescent="0.25">
      <c r="A13" s="17"/>
      <c r="B13" s="39" t="s">
        <v>49</v>
      </c>
      <c r="C13" s="37"/>
      <c r="D13" s="20" t="s">
        <v>34</v>
      </c>
      <c r="E13" s="41">
        <v>5.8534199999999998</v>
      </c>
      <c r="F13" s="42" t="e">
        <f>ROUND(#REF!*#REF!*E13,-1)</f>
        <v>#REF!</v>
      </c>
      <c r="G13" s="43" t="e">
        <f>C13*F13</f>
        <v>#REF!</v>
      </c>
    </row>
    <row r="14" spans="1:7" x14ac:dyDescent="0.25">
      <c r="A14" s="17"/>
      <c r="B14" s="18"/>
      <c r="C14" s="37"/>
      <c r="D14" s="20"/>
      <c r="E14" s="41"/>
      <c r="F14" s="42"/>
      <c r="G14" s="22"/>
    </row>
    <row r="15" spans="1:7" ht="57.45" customHeight="1" x14ac:dyDescent="0.25">
      <c r="A15" s="35">
        <f>COUNT(A7:A14)+1</f>
        <v>3</v>
      </c>
      <c r="B15" s="36" t="s">
        <v>50</v>
      </c>
      <c r="E15" s="41"/>
      <c r="F15" s="42"/>
    </row>
    <row r="16" spans="1:7" ht="79.2" x14ac:dyDescent="0.25">
      <c r="A16" s="17"/>
      <c r="B16" s="44" t="s">
        <v>51</v>
      </c>
      <c r="E16" s="41"/>
      <c r="F16" s="42"/>
    </row>
    <row r="17" spans="1:7" ht="39.6" x14ac:dyDescent="0.25">
      <c r="A17" s="17"/>
      <c r="B17" s="44" t="s">
        <v>52</v>
      </c>
      <c r="E17" s="41"/>
      <c r="F17" s="42"/>
    </row>
    <row r="18" spans="1:7" x14ac:dyDescent="0.25">
      <c r="A18" s="17"/>
      <c r="B18" s="45" t="s">
        <v>53</v>
      </c>
      <c r="D18" s="5" t="s">
        <v>36</v>
      </c>
      <c r="E18" s="41">
        <v>245.12195</v>
      </c>
      <c r="F18" s="42" t="e">
        <f>ROUND(#REF!*#REF!*E18,-1)</f>
        <v>#REF!</v>
      </c>
      <c r="G18" s="46" t="e">
        <f>C18*F18</f>
        <v>#REF!</v>
      </c>
    </row>
    <row r="19" spans="1:7" x14ac:dyDescent="0.25">
      <c r="A19" s="17"/>
      <c r="B19" s="45" t="s">
        <v>54</v>
      </c>
      <c r="D19" s="5" t="s">
        <v>36</v>
      </c>
      <c r="E19" s="41">
        <v>292.68293</v>
      </c>
      <c r="F19" s="42" t="e">
        <f>ROUND(#REF!*#REF!*E19,-1)</f>
        <v>#REF!</v>
      </c>
      <c r="G19" s="46" t="e">
        <f>C19*F19</f>
        <v>#REF!</v>
      </c>
    </row>
    <row r="20" spans="1:7" x14ac:dyDescent="0.25">
      <c r="A20" s="17"/>
      <c r="B20" s="45" t="s">
        <v>55</v>
      </c>
      <c r="D20" s="5" t="s">
        <v>36</v>
      </c>
      <c r="E20" s="41">
        <v>392.68293</v>
      </c>
      <c r="F20" s="42" t="e">
        <f>ROUND(#REF!*#REF!*E20,-1)</f>
        <v>#REF!</v>
      </c>
      <c r="G20" s="46" t="e">
        <f>C20*F20</f>
        <v>#REF!</v>
      </c>
    </row>
    <row r="21" spans="1:7" x14ac:dyDescent="0.25">
      <c r="A21" s="17"/>
      <c r="B21" s="45" t="s">
        <v>56</v>
      </c>
      <c r="D21" s="5" t="s">
        <v>36</v>
      </c>
      <c r="E21" s="41">
        <v>507.31707</v>
      </c>
      <c r="F21" s="42" t="e">
        <f>ROUND(#REF!*#REF!*E21,-1)</f>
        <v>#REF!</v>
      </c>
      <c r="G21" s="46" t="e">
        <f>C21*F21</f>
        <v>#REF!</v>
      </c>
    </row>
    <row r="22" spans="1:7" x14ac:dyDescent="0.25">
      <c r="A22" s="17"/>
      <c r="B22" s="18"/>
      <c r="C22" s="37"/>
      <c r="D22" s="20"/>
      <c r="E22" s="41"/>
      <c r="F22" s="42"/>
      <c r="G22" s="22"/>
    </row>
    <row r="23" spans="1:7" ht="68.7" customHeight="1" x14ac:dyDescent="0.25">
      <c r="A23" s="35">
        <f>COUNT(A7:A22)+1</f>
        <v>4</v>
      </c>
      <c r="B23" s="36" t="s">
        <v>57</v>
      </c>
      <c r="E23" s="47"/>
      <c r="F23" s="42"/>
    </row>
    <row r="24" spans="1:7" ht="66" x14ac:dyDescent="0.25">
      <c r="A24" s="17"/>
      <c r="B24" s="44" t="s">
        <v>58</v>
      </c>
      <c r="E24" s="47"/>
      <c r="F24" s="42"/>
    </row>
    <row r="25" spans="1:7" x14ac:dyDescent="0.25">
      <c r="A25" s="17"/>
      <c r="B25" s="45" t="s">
        <v>59</v>
      </c>
      <c r="D25" s="5" t="s">
        <v>36</v>
      </c>
      <c r="E25" s="47">
        <v>206</v>
      </c>
      <c r="F25" s="42" t="e">
        <f>ROUND(#REF!*#REF!*E25,-1)</f>
        <v>#REF!</v>
      </c>
      <c r="G25" s="46" t="e">
        <f>C25*F25</f>
        <v>#REF!</v>
      </c>
    </row>
    <row r="26" spans="1:7" x14ac:dyDescent="0.25">
      <c r="A26" s="17"/>
      <c r="E26" s="47"/>
      <c r="F26" s="42"/>
    </row>
    <row r="27" spans="1:7" ht="23.85" customHeight="1" x14ac:dyDescent="0.25">
      <c r="A27" s="35">
        <f>COUNT(A7:A26)+1</f>
        <v>5</v>
      </c>
      <c r="B27" s="48" t="s">
        <v>60</v>
      </c>
      <c r="C27" s="37"/>
      <c r="D27" s="20"/>
      <c r="E27" s="41"/>
      <c r="F27" s="42"/>
      <c r="G27" s="22"/>
    </row>
    <row r="28" spans="1:7" x14ac:dyDescent="0.25">
      <c r="A28" s="17"/>
      <c r="B28" s="39" t="s">
        <v>61</v>
      </c>
      <c r="C28" s="40"/>
      <c r="D28" s="20" t="s">
        <v>36</v>
      </c>
      <c r="E28" s="41">
        <v>7.0057299999999998</v>
      </c>
      <c r="F28" s="42" t="e">
        <f>ROUND(#REF!*#REF!*E28,-1)</f>
        <v>#REF!</v>
      </c>
      <c r="G28" s="43" t="e">
        <f>C28*F28</f>
        <v>#REF!</v>
      </c>
    </row>
    <row r="29" spans="1:7" x14ac:dyDescent="0.25">
      <c r="A29" s="17"/>
      <c r="B29" s="39" t="s">
        <v>62</v>
      </c>
      <c r="C29" s="40"/>
      <c r="D29" s="20" t="s">
        <v>36</v>
      </c>
      <c r="E29" s="41">
        <v>27.877359999999999</v>
      </c>
      <c r="F29" s="42" t="e">
        <f>ROUND(#REF!*#REF!*E29,-1)</f>
        <v>#REF!</v>
      </c>
      <c r="G29" s="43" t="e">
        <f>C29*F29</f>
        <v>#REF!</v>
      </c>
    </row>
    <row r="30" spans="1:7" x14ac:dyDescent="0.25">
      <c r="A30" s="17"/>
      <c r="B30" s="18"/>
      <c r="C30" s="37"/>
      <c r="D30" s="20"/>
      <c r="E30" s="41"/>
      <c r="F30" s="42"/>
      <c r="G30" s="22"/>
    </row>
    <row r="31" spans="1:7" ht="23.85" customHeight="1" x14ac:dyDescent="0.25">
      <c r="A31" s="35">
        <f>COUNT(A7:A30)+1</f>
        <v>6</v>
      </c>
      <c r="B31" s="48" t="s">
        <v>63</v>
      </c>
      <c r="C31" s="37"/>
      <c r="D31" s="20"/>
      <c r="E31" s="41"/>
      <c r="F31" s="42"/>
      <c r="G31" s="22"/>
    </row>
    <row r="32" spans="1:7" x14ac:dyDescent="0.25">
      <c r="A32" s="17"/>
      <c r="B32" s="39" t="s">
        <v>61</v>
      </c>
      <c r="C32" s="40"/>
      <c r="D32" s="20" t="s">
        <v>36</v>
      </c>
      <c r="E32" s="41">
        <v>6.1565899999999996</v>
      </c>
      <c r="F32" s="42" t="e">
        <f>ROUND(#REF!*#REF!*E32,-1)</f>
        <v>#REF!</v>
      </c>
      <c r="G32" s="43" t="e">
        <f>C32*F32</f>
        <v>#REF!</v>
      </c>
    </row>
    <row r="33" spans="1:7" x14ac:dyDescent="0.25">
      <c r="A33" s="17"/>
      <c r="B33" s="39" t="s">
        <v>62</v>
      </c>
      <c r="C33" s="40"/>
      <c r="D33" s="20" t="s">
        <v>36</v>
      </c>
      <c r="E33" s="41">
        <v>24.131830000000001</v>
      </c>
      <c r="F33" s="42" t="e">
        <f>ROUND(#REF!*#REF!*E33,-1)</f>
        <v>#REF!</v>
      </c>
      <c r="G33" s="43" t="e">
        <f>C33*F33</f>
        <v>#REF!</v>
      </c>
    </row>
    <row r="34" spans="1:7" x14ac:dyDescent="0.25">
      <c r="A34" s="17"/>
      <c r="B34" s="18" t="s">
        <v>64</v>
      </c>
      <c r="C34" s="37"/>
      <c r="D34" s="20"/>
      <c r="E34" s="41"/>
      <c r="F34" s="42"/>
      <c r="G34" s="22"/>
    </row>
    <row r="35" spans="1:7" ht="23.85" customHeight="1" x14ac:dyDescent="0.25">
      <c r="A35" s="35">
        <f>COUNT(A7:A34)+1</f>
        <v>7</v>
      </c>
      <c r="B35" s="36" t="s">
        <v>65</v>
      </c>
      <c r="C35" s="37"/>
      <c r="D35" s="20"/>
      <c r="E35" s="41"/>
      <c r="F35" s="42"/>
      <c r="G35" s="22"/>
    </row>
    <row r="36" spans="1:7" x14ac:dyDescent="0.25">
      <c r="A36" s="17"/>
      <c r="B36" s="39" t="s">
        <v>66</v>
      </c>
      <c r="C36" s="40"/>
      <c r="D36" s="20" t="s">
        <v>36</v>
      </c>
      <c r="E36" s="41">
        <v>17.05799</v>
      </c>
      <c r="F36" s="42" t="e">
        <f>ROUND(#REF!*#REF!*E36,-1)</f>
        <v>#REF!</v>
      </c>
      <c r="G36" s="43" t="e">
        <f>C36*F36</f>
        <v>#REF!</v>
      </c>
    </row>
    <row r="37" spans="1:7" x14ac:dyDescent="0.25">
      <c r="A37" s="17"/>
      <c r="B37" s="39" t="s">
        <v>67</v>
      </c>
      <c r="C37" s="40"/>
      <c r="D37" s="20" t="s">
        <v>36</v>
      </c>
      <c r="E37" s="41">
        <v>30.713460000000001</v>
      </c>
      <c r="F37" s="42" t="e">
        <f>ROUND(#REF!*#REF!*E37,-1)</f>
        <v>#REF!</v>
      </c>
      <c r="G37" s="43" t="e">
        <f>C37*F37</f>
        <v>#REF!</v>
      </c>
    </row>
    <row r="38" spans="1:7" x14ac:dyDescent="0.25">
      <c r="A38" s="17"/>
      <c r="B38" s="18" t="s">
        <v>64</v>
      </c>
      <c r="C38" s="37"/>
      <c r="D38" s="20"/>
      <c r="E38" s="41"/>
      <c r="F38" s="42"/>
      <c r="G38" s="22"/>
    </row>
    <row r="39" spans="1:7" ht="23.85" customHeight="1" x14ac:dyDescent="0.25">
      <c r="A39" s="35">
        <f>COUNT(A7:A38)+1</f>
        <v>8</v>
      </c>
      <c r="B39" s="36" t="s">
        <v>68</v>
      </c>
      <c r="C39" s="37"/>
      <c r="D39" s="20"/>
      <c r="E39" s="41"/>
      <c r="F39" s="42"/>
      <c r="G39" s="22"/>
    </row>
    <row r="40" spans="1:7" x14ac:dyDescent="0.25">
      <c r="A40" s="17"/>
      <c r="B40" s="39" t="s">
        <v>69</v>
      </c>
      <c r="C40" s="40"/>
      <c r="D40" s="20" t="s">
        <v>36</v>
      </c>
      <c r="E40" s="41">
        <v>5.7279299999999997</v>
      </c>
      <c r="F40" s="42" t="e">
        <f>ROUND(#REF!*#REF!*E40,-1)</f>
        <v>#REF!</v>
      </c>
      <c r="G40" s="43" t="e">
        <f>C40*F40</f>
        <v>#REF!</v>
      </c>
    </row>
    <row r="41" spans="1:7" x14ac:dyDescent="0.25">
      <c r="A41" s="17"/>
      <c r="B41" s="39" t="s">
        <v>70</v>
      </c>
      <c r="C41" s="40"/>
      <c r="D41" s="20" t="s">
        <v>36</v>
      </c>
      <c r="E41" s="41">
        <v>18.417200000000001</v>
      </c>
      <c r="F41" s="42" t="e">
        <f>ROUND(#REF!*#REF!*E41,-1)</f>
        <v>#REF!</v>
      </c>
      <c r="G41" s="43" t="e">
        <f>C41*F41</f>
        <v>#REF!</v>
      </c>
    </row>
    <row r="42" spans="1:7" x14ac:dyDescent="0.25">
      <c r="A42" s="17"/>
      <c r="B42" s="18" t="s">
        <v>64</v>
      </c>
      <c r="C42" s="37"/>
      <c r="D42" s="20"/>
      <c r="E42" s="41"/>
      <c r="F42" s="42"/>
      <c r="G42" s="22"/>
    </row>
    <row r="43" spans="1:7" ht="23.85" customHeight="1" x14ac:dyDescent="0.25">
      <c r="A43" s="35">
        <f>COUNT(A7:A42)+1</f>
        <v>9</v>
      </c>
      <c r="B43" s="36" t="s">
        <v>71</v>
      </c>
      <c r="C43" s="37"/>
      <c r="D43" s="20"/>
      <c r="E43" s="41"/>
      <c r="F43" s="42"/>
      <c r="G43" s="22"/>
    </row>
    <row r="44" spans="1:7" x14ac:dyDescent="0.25">
      <c r="A44" s="17"/>
      <c r="B44" s="39" t="s">
        <v>72</v>
      </c>
      <c r="C44" s="37"/>
      <c r="D44" s="20" t="s">
        <v>36</v>
      </c>
      <c r="E44" s="41">
        <v>10.40244</v>
      </c>
      <c r="F44" s="42" t="e">
        <f>ROUND(#REF!*#REF!*E44,-1)</f>
        <v>#REF!</v>
      </c>
      <c r="G44" s="43" t="e">
        <f>C44*F44</f>
        <v>#REF!</v>
      </c>
    </row>
    <row r="45" spans="1:7" x14ac:dyDescent="0.25">
      <c r="A45" s="17"/>
      <c r="B45" s="18" t="s">
        <v>64</v>
      </c>
      <c r="C45" s="37"/>
      <c r="D45" s="20"/>
      <c r="E45" s="41"/>
      <c r="F45" s="42"/>
      <c r="G45" s="22"/>
    </row>
    <row r="46" spans="1:7" ht="23.85" customHeight="1" x14ac:dyDescent="0.25">
      <c r="A46" s="35">
        <f>COUNT(A7:A45)+1</f>
        <v>10</v>
      </c>
      <c r="B46" s="36" t="s">
        <v>73</v>
      </c>
      <c r="C46" s="37"/>
      <c r="D46" s="20"/>
      <c r="E46" s="41"/>
      <c r="F46" s="42"/>
      <c r="G46" s="22"/>
    </row>
    <row r="47" spans="1:7" x14ac:dyDescent="0.25">
      <c r="A47" s="17"/>
      <c r="B47" s="39" t="s">
        <v>74</v>
      </c>
      <c r="C47" s="40"/>
      <c r="D47" s="20" t="s">
        <v>36</v>
      </c>
      <c r="E47" s="41">
        <v>21.919509999999999</v>
      </c>
      <c r="F47" s="42" t="e">
        <f>ROUND(#REF!*#REF!*E47,-1)</f>
        <v>#REF!</v>
      </c>
      <c r="G47" s="43" t="e">
        <f>C47*F47</f>
        <v>#REF!</v>
      </c>
    </row>
    <row r="48" spans="1:7" x14ac:dyDescent="0.25">
      <c r="A48" s="17"/>
      <c r="B48" s="39" t="s">
        <v>75</v>
      </c>
      <c r="C48" s="40"/>
      <c r="D48" s="20" t="s">
        <v>36</v>
      </c>
      <c r="E48" s="41">
        <v>34.28293</v>
      </c>
      <c r="F48" s="42" t="e">
        <f>ROUND(#REF!*#REF!*E48,-1)</f>
        <v>#REF!</v>
      </c>
      <c r="G48" s="43" t="e">
        <f>C48*F48</f>
        <v>#REF!</v>
      </c>
    </row>
    <row r="49" spans="1:7" x14ac:dyDescent="0.25">
      <c r="A49" s="17"/>
      <c r="B49" s="18" t="s">
        <v>64</v>
      </c>
      <c r="C49" s="37"/>
      <c r="D49" s="20"/>
      <c r="E49" s="41"/>
      <c r="F49" s="42"/>
      <c r="G49" s="22"/>
    </row>
    <row r="50" spans="1:7" ht="46.35" customHeight="1" x14ac:dyDescent="0.25">
      <c r="A50" s="35">
        <f>COUNT($A$7:A49)+1</f>
        <v>11</v>
      </c>
      <c r="B50" s="36" t="s">
        <v>76</v>
      </c>
      <c r="C50" s="40"/>
      <c r="D50" s="20"/>
      <c r="E50" s="49"/>
      <c r="F50" s="50"/>
      <c r="G50" s="43"/>
    </row>
    <row r="51" spans="1:7" x14ac:dyDescent="0.25">
      <c r="A51" s="17"/>
      <c r="B51" s="39" t="s">
        <v>77</v>
      </c>
      <c r="C51" s="40"/>
      <c r="D51" s="20" t="s">
        <v>36</v>
      </c>
      <c r="E51" s="49">
        <v>45.731707319999998</v>
      </c>
      <c r="F51" s="42" t="e">
        <f>ROUND(#REF!*#REF!*E51,-1)</f>
        <v>#REF!</v>
      </c>
      <c r="G51" s="43" t="e">
        <f>C51*F51</f>
        <v>#REF!</v>
      </c>
    </row>
    <row r="52" spans="1:7" x14ac:dyDescent="0.25">
      <c r="A52" s="17"/>
      <c r="B52" s="18"/>
      <c r="C52" s="40"/>
      <c r="D52" s="20"/>
      <c r="E52" s="49"/>
      <c r="F52" s="50"/>
      <c r="G52" s="43"/>
    </row>
    <row r="53" spans="1:7" ht="35.1" customHeight="1" x14ac:dyDescent="0.25">
      <c r="A53" s="35">
        <f>COUNT($A$7:A52)+1</f>
        <v>12</v>
      </c>
      <c r="B53" s="36" t="s">
        <v>78</v>
      </c>
      <c r="C53" s="37"/>
      <c r="D53" s="20"/>
      <c r="E53" s="41"/>
      <c r="F53" s="42"/>
      <c r="G53" s="22"/>
    </row>
    <row r="54" spans="1:7" x14ac:dyDescent="0.25">
      <c r="A54" s="17"/>
      <c r="B54" s="39" t="s">
        <v>69</v>
      </c>
      <c r="C54" s="40"/>
      <c r="D54" s="20" t="s">
        <v>36</v>
      </c>
      <c r="E54" s="41">
        <v>8.5442699999999991</v>
      </c>
      <c r="F54" s="42" t="e">
        <f>ROUND(#REF!*#REF!*E54,-1)</f>
        <v>#REF!</v>
      </c>
      <c r="G54" s="43" t="e">
        <f>C54*F54</f>
        <v>#REF!</v>
      </c>
    </row>
    <row r="55" spans="1:7" x14ac:dyDescent="0.25">
      <c r="A55" s="17"/>
      <c r="B55" s="39" t="s">
        <v>70</v>
      </c>
      <c r="C55" s="40"/>
      <c r="D55" s="20" t="s">
        <v>36</v>
      </c>
      <c r="E55" s="41">
        <v>19.240410000000001</v>
      </c>
      <c r="F55" s="42" t="e">
        <f>ROUND(#REF!*#REF!*E55,-1)</f>
        <v>#REF!</v>
      </c>
      <c r="G55" s="43" t="e">
        <f>C55*F55</f>
        <v>#REF!</v>
      </c>
    </row>
    <row r="56" spans="1:7" x14ac:dyDescent="0.25">
      <c r="A56" s="17"/>
      <c r="B56" s="18" t="s">
        <v>64</v>
      </c>
      <c r="C56" s="37"/>
      <c r="D56" s="20"/>
      <c r="E56" s="41"/>
      <c r="F56" s="42"/>
      <c r="G56" s="22"/>
    </row>
    <row r="57" spans="1:7" ht="35.1" customHeight="1" x14ac:dyDescent="0.25">
      <c r="A57" s="35">
        <f>COUNT($A$7:A56)+1</f>
        <v>13</v>
      </c>
      <c r="B57" s="36" t="s">
        <v>79</v>
      </c>
      <c r="C57" s="37"/>
      <c r="D57" s="20"/>
      <c r="E57" s="41"/>
      <c r="F57" s="42"/>
      <c r="G57" s="22"/>
    </row>
    <row r="58" spans="1:7" x14ac:dyDescent="0.25">
      <c r="A58" s="17"/>
      <c r="B58" s="39" t="s">
        <v>80</v>
      </c>
      <c r="C58" s="40"/>
      <c r="D58" s="20" t="s">
        <v>36</v>
      </c>
      <c r="E58" s="41">
        <v>65.609759999999994</v>
      </c>
      <c r="F58" s="42" t="e">
        <f>ROUND(#REF!*#REF!*E58,-1)</f>
        <v>#REF!</v>
      </c>
      <c r="G58" s="43" t="e">
        <f>C58*F58</f>
        <v>#REF!</v>
      </c>
    </row>
    <row r="59" spans="1:7" x14ac:dyDescent="0.25">
      <c r="A59" s="17"/>
      <c r="B59" s="39" t="s">
        <v>81</v>
      </c>
      <c r="C59" s="40"/>
      <c r="D59" s="20" t="s">
        <v>36</v>
      </c>
      <c r="E59" s="41"/>
      <c r="F59" s="42" t="e">
        <f>ROUND(#REF!*#REF!*E59,-1)</f>
        <v>#REF!</v>
      </c>
      <c r="G59" s="43" t="e">
        <f>C59*F59</f>
        <v>#REF!</v>
      </c>
    </row>
    <row r="60" spans="1:7" x14ac:dyDescent="0.25">
      <c r="A60" s="17"/>
      <c r="B60" s="39" t="s">
        <v>82</v>
      </c>
      <c r="C60" s="40"/>
      <c r="D60" s="20" t="s">
        <v>36</v>
      </c>
      <c r="E60" s="41">
        <v>43.256100000000004</v>
      </c>
      <c r="F60" s="42" t="e">
        <f>ROUND(#REF!*#REF!*E60,-1)</f>
        <v>#REF!</v>
      </c>
      <c r="G60" s="43" t="e">
        <f>C60*F60</f>
        <v>#REF!</v>
      </c>
    </row>
    <row r="61" spans="1:7" x14ac:dyDescent="0.25">
      <c r="A61" s="17"/>
      <c r="B61" s="18" t="s">
        <v>64</v>
      </c>
      <c r="C61" s="37"/>
      <c r="D61" s="20"/>
      <c r="E61" s="41"/>
      <c r="F61" s="42"/>
      <c r="G61" s="22"/>
    </row>
    <row r="62" spans="1:7" ht="35.1" customHeight="1" x14ac:dyDescent="0.25">
      <c r="A62" s="35">
        <f>COUNT($A$7:A61)+1</f>
        <v>14</v>
      </c>
      <c r="B62" s="36" t="s">
        <v>83</v>
      </c>
      <c r="C62" s="37"/>
      <c r="D62" s="20"/>
      <c r="E62" s="41"/>
      <c r="F62" s="42"/>
      <c r="G62" s="22"/>
    </row>
    <row r="63" spans="1:7" x14ac:dyDescent="0.25">
      <c r="A63" s="17"/>
      <c r="B63" s="39" t="s">
        <v>72</v>
      </c>
      <c r="C63" s="40"/>
      <c r="D63" s="20" t="s">
        <v>36</v>
      </c>
      <c r="E63" s="41">
        <v>51.432679999999998</v>
      </c>
      <c r="F63" s="42" t="e">
        <f>ROUND(#REF!*#REF!*E63,-1)</f>
        <v>#REF!</v>
      </c>
      <c r="G63" s="43" t="e">
        <f t="shared" ref="G63:G69" si="0">C63*F63</f>
        <v>#REF!</v>
      </c>
    </row>
    <row r="64" spans="1:7" x14ac:dyDescent="0.25">
      <c r="A64" s="17"/>
      <c r="B64" s="39" t="s">
        <v>84</v>
      </c>
      <c r="C64" s="40"/>
      <c r="D64" s="20" t="s">
        <v>36</v>
      </c>
      <c r="E64" s="41">
        <v>67.316339999999997</v>
      </c>
      <c r="F64" s="42" t="e">
        <f>ROUND(#REF!*#REF!*E64,-1)</f>
        <v>#REF!</v>
      </c>
      <c r="G64" s="43" t="e">
        <f t="shared" si="0"/>
        <v>#REF!</v>
      </c>
    </row>
    <row r="65" spans="1:7" x14ac:dyDescent="0.25">
      <c r="A65" s="17"/>
      <c r="B65" s="39" t="s">
        <v>85</v>
      </c>
      <c r="C65" s="40"/>
      <c r="D65" s="20" t="s">
        <v>36</v>
      </c>
      <c r="E65" s="41">
        <v>114.29512</v>
      </c>
      <c r="F65" s="42" t="e">
        <f>ROUND(#REF!*#REF!*E65,-1)</f>
        <v>#REF!</v>
      </c>
      <c r="G65" s="43" t="e">
        <f t="shared" si="0"/>
        <v>#REF!</v>
      </c>
    </row>
    <row r="66" spans="1:7" x14ac:dyDescent="0.25">
      <c r="A66" s="17"/>
      <c r="B66" s="39" t="s">
        <v>86</v>
      </c>
      <c r="C66" s="40"/>
      <c r="D66" s="20" t="s">
        <v>36</v>
      </c>
      <c r="E66" s="41">
        <v>179.10975999999999</v>
      </c>
      <c r="F66" s="42" t="e">
        <f>ROUND(#REF!*#REF!*E66,-1)</f>
        <v>#REF!</v>
      </c>
      <c r="G66" s="43" t="e">
        <f t="shared" si="0"/>
        <v>#REF!</v>
      </c>
    </row>
    <row r="67" spans="1:7" x14ac:dyDescent="0.25">
      <c r="A67" s="17"/>
      <c r="B67" s="39" t="s">
        <v>80</v>
      </c>
      <c r="C67" s="40"/>
      <c r="D67" s="20" t="s">
        <v>36</v>
      </c>
      <c r="E67" s="41">
        <v>108.33317</v>
      </c>
      <c r="F67" s="42" t="e">
        <f>ROUND(#REF!*#REF!*E67,-1)</f>
        <v>#REF!</v>
      </c>
      <c r="G67" s="43" t="e">
        <f t="shared" si="0"/>
        <v>#REF!</v>
      </c>
    </row>
    <row r="68" spans="1:7" x14ac:dyDescent="0.25">
      <c r="A68" s="17"/>
      <c r="B68" s="39" t="s">
        <v>81</v>
      </c>
      <c r="C68" s="40"/>
      <c r="D68" s="20" t="s">
        <v>36</v>
      </c>
      <c r="E68" s="41">
        <v>140.23645999999999</v>
      </c>
      <c r="F68" s="42" t="e">
        <f>ROUND(#REF!*#REF!*E68,-1)</f>
        <v>#REF!</v>
      </c>
      <c r="G68" s="43" t="e">
        <f t="shared" si="0"/>
        <v>#REF!</v>
      </c>
    </row>
    <row r="69" spans="1:7" x14ac:dyDescent="0.25">
      <c r="A69" s="17"/>
      <c r="B69" s="39" t="s">
        <v>82</v>
      </c>
      <c r="C69" s="40"/>
      <c r="D69" s="20" t="s">
        <v>36</v>
      </c>
      <c r="E69" s="41">
        <v>169.68293</v>
      </c>
      <c r="F69" s="42" t="e">
        <f>ROUND(#REF!*#REF!*E69,-1)</f>
        <v>#REF!</v>
      </c>
      <c r="G69" s="43" t="e">
        <f t="shared" si="0"/>
        <v>#REF!</v>
      </c>
    </row>
    <row r="70" spans="1:7" x14ac:dyDescent="0.25">
      <c r="A70" s="17"/>
      <c r="B70" s="18" t="s">
        <v>64</v>
      </c>
      <c r="C70" s="37"/>
      <c r="D70" s="20"/>
      <c r="E70" s="41"/>
      <c r="F70" s="42"/>
      <c r="G70" s="22"/>
    </row>
    <row r="71" spans="1:7" ht="46.35" customHeight="1" x14ac:dyDescent="0.25">
      <c r="A71" s="35">
        <f>COUNT($A$7:A70)+1</f>
        <v>15</v>
      </c>
      <c r="B71" s="36" t="s">
        <v>87</v>
      </c>
      <c r="C71" s="51"/>
      <c r="D71" s="52"/>
      <c r="E71" s="41"/>
      <c r="F71" s="42"/>
      <c r="G71" s="53"/>
    </row>
    <row r="72" spans="1:7" x14ac:dyDescent="0.25">
      <c r="A72" s="17"/>
      <c r="B72" s="39" t="s">
        <v>88</v>
      </c>
      <c r="C72" s="40"/>
      <c r="D72" s="20" t="s">
        <v>36</v>
      </c>
      <c r="E72" s="41">
        <v>59.4</v>
      </c>
      <c r="F72" s="42" t="e">
        <f>ROUND(#REF!*#REF!*E72,-1)</f>
        <v>#REF!</v>
      </c>
      <c r="G72" s="43" t="e">
        <f>C72*F72</f>
        <v>#REF!</v>
      </c>
    </row>
    <row r="73" spans="1:7" x14ac:dyDescent="0.25">
      <c r="A73" s="17"/>
      <c r="B73" s="39" t="s">
        <v>89</v>
      </c>
      <c r="C73" s="40"/>
      <c r="D73" s="20" t="s">
        <v>36</v>
      </c>
      <c r="E73" s="41">
        <v>77.7</v>
      </c>
      <c r="F73" s="42" t="e">
        <f>ROUND(#REF!*#REF!*E73,-1)</f>
        <v>#REF!</v>
      </c>
      <c r="G73" s="43" t="e">
        <f>C73*F73</f>
        <v>#REF!</v>
      </c>
    </row>
    <row r="74" spans="1:7" x14ac:dyDescent="0.25">
      <c r="A74" s="17"/>
      <c r="B74" s="39" t="s">
        <v>90</v>
      </c>
      <c r="C74" s="40"/>
      <c r="D74" s="20" t="s">
        <v>36</v>
      </c>
      <c r="E74" s="41">
        <v>125</v>
      </c>
      <c r="F74" s="42" t="e">
        <f>ROUND(#REF!*#REF!*E74,-1)</f>
        <v>#REF!</v>
      </c>
      <c r="G74" s="43" t="e">
        <f>C74*F74</f>
        <v>#REF!</v>
      </c>
    </row>
    <row r="75" spans="1:7" x14ac:dyDescent="0.25">
      <c r="C75" s="54"/>
      <c r="E75" s="41"/>
      <c r="F75" s="42"/>
      <c r="G75" s="46"/>
    </row>
    <row r="76" spans="1:7" ht="35.1" customHeight="1" x14ac:dyDescent="0.25">
      <c r="A76" s="35">
        <f>COUNT($A$7:A75)+1</f>
        <v>16</v>
      </c>
      <c r="B76" s="36" t="s">
        <v>91</v>
      </c>
      <c r="C76" s="51"/>
      <c r="D76" s="52"/>
      <c r="E76" s="41"/>
      <c r="F76" s="42"/>
      <c r="G76" s="53"/>
    </row>
    <row r="77" spans="1:7" x14ac:dyDescent="0.25">
      <c r="A77" s="17"/>
      <c r="B77" s="39" t="s">
        <v>88</v>
      </c>
      <c r="C77" s="40"/>
      <c r="D77" s="20" t="s">
        <v>36</v>
      </c>
      <c r="E77" s="41">
        <v>59.4</v>
      </c>
      <c r="F77" s="42" t="e">
        <f>ROUND(#REF!*#REF!*E77,-1)</f>
        <v>#REF!</v>
      </c>
      <c r="G77" s="43" t="e">
        <f>C77*F77</f>
        <v>#REF!</v>
      </c>
    </row>
    <row r="78" spans="1:7" x14ac:dyDescent="0.25">
      <c r="A78" s="17"/>
      <c r="B78" s="39" t="s">
        <v>89</v>
      </c>
      <c r="C78" s="40"/>
      <c r="D78" s="20" t="s">
        <v>36</v>
      </c>
      <c r="E78" s="41">
        <v>77.7</v>
      </c>
      <c r="F78" s="42" t="e">
        <f>ROUND(#REF!*#REF!*E78,-1)</f>
        <v>#REF!</v>
      </c>
      <c r="G78" s="43" t="e">
        <f>C78*F78</f>
        <v>#REF!</v>
      </c>
    </row>
    <row r="79" spans="1:7" x14ac:dyDescent="0.25">
      <c r="A79" s="17"/>
      <c r="B79" s="39" t="s">
        <v>90</v>
      </c>
      <c r="C79" s="40"/>
      <c r="D79" s="20" t="s">
        <v>36</v>
      </c>
      <c r="E79" s="41">
        <v>125</v>
      </c>
      <c r="F79" s="42" t="e">
        <f>ROUND(#REF!*#REF!*E79,-1)</f>
        <v>#REF!</v>
      </c>
      <c r="G79" s="43" t="e">
        <f>C79*F79</f>
        <v>#REF!</v>
      </c>
    </row>
    <row r="80" spans="1:7" x14ac:dyDescent="0.25">
      <c r="B80" s="18"/>
      <c r="C80" s="37"/>
      <c r="D80" s="20"/>
      <c r="E80" s="41"/>
      <c r="F80" s="42"/>
      <c r="G80" s="22"/>
    </row>
    <row r="81" spans="1:7" ht="57.45" customHeight="1" x14ac:dyDescent="0.25">
      <c r="A81" s="35">
        <f>COUNT($A$7:A80)+1</f>
        <v>17</v>
      </c>
      <c r="B81" s="36" t="s">
        <v>92</v>
      </c>
      <c r="C81" s="55"/>
      <c r="D81" s="56"/>
      <c r="E81" s="41"/>
      <c r="F81" s="42"/>
      <c r="G81" s="57"/>
    </row>
    <row r="82" spans="1:7" x14ac:dyDescent="0.25">
      <c r="A82" s="17"/>
      <c r="B82" s="45" t="s">
        <v>93</v>
      </c>
      <c r="C82" s="54"/>
      <c r="D82" s="5" t="s">
        <v>36</v>
      </c>
      <c r="E82" s="41">
        <v>409.96138000000002</v>
      </c>
      <c r="F82" s="42" t="e">
        <f>ROUND(#REF!*#REF!*E82,-1)</f>
        <v>#REF!</v>
      </c>
      <c r="G82" s="46" t="e">
        <f>C82*F82</f>
        <v>#REF!</v>
      </c>
    </row>
    <row r="83" spans="1:7" x14ac:dyDescent="0.25">
      <c r="A83" s="17"/>
      <c r="B83" s="18"/>
      <c r="C83" s="37"/>
      <c r="D83" s="20"/>
      <c r="E83" s="41"/>
      <c r="F83" s="42"/>
      <c r="G83" s="22"/>
    </row>
    <row r="84" spans="1:7" ht="68.7" customHeight="1" x14ac:dyDescent="0.25">
      <c r="A84" s="35">
        <f>COUNT($A$7:A83)+1</f>
        <v>18</v>
      </c>
      <c r="B84" s="36" t="s">
        <v>94</v>
      </c>
      <c r="C84" s="37"/>
      <c r="D84" s="20"/>
      <c r="E84" s="41"/>
      <c r="F84" s="42"/>
      <c r="G84" s="22"/>
    </row>
    <row r="85" spans="1:7" x14ac:dyDescent="0.25">
      <c r="A85" s="17"/>
      <c r="B85" s="39" t="s">
        <v>95</v>
      </c>
      <c r="C85" s="37"/>
      <c r="D85" s="20" t="s">
        <v>36</v>
      </c>
      <c r="E85" s="41">
        <v>54.878050000000002</v>
      </c>
      <c r="F85" s="42" t="e">
        <f>ROUND(#REF!*#REF!*E85,-1)</f>
        <v>#REF!</v>
      </c>
      <c r="G85" s="43" t="e">
        <f>C85*F85</f>
        <v>#REF!</v>
      </c>
    </row>
    <row r="86" spans="1:7" x14ac:dyDescent="0.25">
      <c r="A86" s="17"/>
      <c r="B86" s="39" t="s">
        <v>96</v>
      </c>
      <c r="C86" s="37"/>
      <c r="D86" s="20" t="s">
        <v>36</v>
      </c>
      <c r="E86" s="41">
        <v>67.073170000000005</v>
      </c>
      <c r="F86" s="42" t="e">
        <f>ROUND(#REF!*#REF!*E86,-1)</f>
        <v>#REF!</v>
      </c>
      <c r="G86" s="43" t="e">
        <f>C86*F86</f>
        <v>#REF!</v>
      </c>
    </row>
    <row r="87" spans="1:7" x14ac:dyDescent="0.25">
      <c r="A87" s="17"/>
      <c r="B87" s="18"/>
      <c r="C87" s="37"/>
      <c r="D87" s="20"/>
      <c r="E87" s="41"/>
      <c r="F87" s="42"/>
      <c r="G87" s="22"/>
    </row>
    <row r="88" spans="1:7" ht="68.7" customHeight="1" x14ac:dyDescent="0.25">
      <c r="A88" s="35">
        <f>COUNT($A$7:A87)+1</f>
        <v>19</v>
      </c>
      <c r="B88" s="36" t="s">
        <v>97</v>
      </c>
      <c r="C88" s="37"/>
      <c r="D88" s="20"/>
      <c r="E88" s="41"/>
      <c r="F88" s="42"/>
      <c r="G88" s="22"/>
    </row>
    <row r="89" spans="1:7" x14ac:dyDescent="0.25">
      <c r="A89" s="17"/>
      <c r="B89" s="39" t="s">
        <v>95</v>
      </c>
      <c r="C89" s="37"/>
      <c r="D89" s="20" t="s">
        <v>36</v>
      </c>
      <c r="E89" s="41">
        <v>54.878050000000002</v>
      </c>
      <c r="F89" s="42" t="e">
        <f>ROUND(#REF!*#REF!*E89,-1)</f>
        <v>#REF!</v>
      </c>
      <c r="G89" s="43" t="e">
        <f>C89*F89</f>
        <v>#REF!</v>
      </c>
    </row>
    <row r="90" spans="1:7" x14ac:dyDescent="0.25">
      <c r="A90" s="17"/>
      <c r="B90" s="39" t="s">
        <v>96</v>
      </c>
      <c r="C90" s="37"/>
      <c r="D90" s="20" t="s">
        <v>36</v>
      </c>
      <c r="E90" s="41">
        <v>67.073170000000005</v>
      </c>
      <c r="F90" s="42" t="e">
        <f>ROUND(#REF!*#REF!*E90,-1)</f>
        <v>#REF!</v>
      </c>
      <c r="G90" s="43" t="e">
        <f>C90*F90</f>
        <v>#REF!</v>
      </c>
    </row>
    <row r="91" spans="1:7" x14ac:dyDescent="0.25">
      <c r="A91" s="17"/>
      <c r="B91" s="18"/>
      <c r="C91" s="37"/>
      <c r="D91" s="20"/>
      <c r="E91" s="41"/>
      <c r="F91" s="42"/>
      <c r="G91" s="22"/>
    </row>
    <row r="92" spans="1:7" ht="68.7" customHeight="1" x14ac:dyDescent="0.25">
      <c r="A92" s="35">
        <f>COUNT($A$7:A91)+1</f>
        <v>20</v>
      </c>
      <c r="B92" s="36" t="s">
        <v>98</v>
      </c>
      <c r="C92" s="37"/>
      <c r="D92" s="20"/>
      <c r="E92" s="41"/>
      <c r="F92" s="42"/>
      <c r="G92" s="22"/>
    </row>
    <row r="93" spans="1:7" x14ac:dyDescent="0.25">
      <c r="A93" s="17"/>
      <c r="B93" s="39" t="s">
        <v>99</v>
      </c>
      <c r="C93" s="37"/>
      <c r="D93" s="20" t="s">
        <v>36</v>
      </c>
      <c r="E93" s="41">
        <v>20.50244</v>
      </c>
      <c r="F93" s="42" t="e">
        <f>ROUND(#REF!*#REF!*E93,-1)</f>
        <v>#REF!</v>
      </c>
      <c r="G93" s="43" t="e">
        <f>C93*F93</f>
        <v>#REF!</v>
      </c>
    </row>
    <row r="94" spans="1:7" x14ac:dyDescent="0.25">
      <c r="A94" s="17"/>
      <c r="B94" s="39" t="s">
        <v>93</v>
      </c>
      <c r="C94" s="37"/>
      <c r="D94" s="20" t="s">
        <v>36</v>
      </c>
      <c r="E94" s="41">
        <v>72.718779999999995</v>
      </c>
      <c r="F94" s="42" t="e">
        <f>ROUND(#REF!*#REF!*E94,-1)</f>
        <v>#REF!</v>
      </c>
      <c r="G94" s="43" t="e">
        <f>C94*F94</f>
        <v>#REF!</v>
      </c>
    </row>
    <row r="95" spans="1:7" x14ac:dyDescent="0.25">
      <c r="A95" s="17"/>
      <c r="B95" s="39"/>
      <c r="C95" s="37"/>
      <c r="D95" s="20"/>
      <c r="E95" s="41"/>
      <c r="F95" s="42"/>
      <c r="G95" s="43"/>
    </row>
    <row r="96" spans="1:7" ht="57.45" customHeight="1" x14ac:dyDescent="0.25">
      <c r="A96" s="35">
        <f>COUNT($A$7:A95)+1</f>
        <v>21</v>
      </c>
      <c r="B96" s="58" t="s">
        <v>100</v>
      </c>
      <c r="C96" s="1"/>
      <c r="D96" s="59"/>
      <c r="E96" s="60"/>
      <c r="F96" s="61"/>
      <c r="G96" s="62"/>
    </row>
    <row r="97" spans="1:7" ht="16.5" customHeight="1" x14ac:dyDescent="0.25">
      <c r="A97" s="17"/>
      <c r="B97" s="63" t="s">
        <v>101</v>
      </c>
      <c r="C97" s="1"/>
      <c r="D97" s="59"/>
      <c r="E97" s="60"/>
      <c r="F97" s="61"/>
      <c r="G97" s="62"/>
    </row>
    <row r="98" spans="1:7" x14ac:dyDescent="0.25">
      <c r="A98" s="17"/>
      <c r="B98" s="64"/>
      <c r="C98" s="1"/>
      <c r="D98" s="59" t="s">
        <v>36</v>
      </c>
      <c r="E98" s="60">
        <v>43</v>
      </c>
      <c r="F98" s="65" t="e">
        <f>ROUND((#REF!*#REF!*E98),-1)</f>
        <v>#REF!</v>
      </c>
      <c r="G98" s="66" t="e">
        <f>C98*F98</f>
        <v>#REF!</v>
      </c>
    </row>
    <row r="99" spans="1:7" x14ac:dyDescent="0.25">
      <c r="A99" s="17"/>
      <c r="B99" s="39"/>
      <c r="C99" s="37"/>
      <c r="D99" s="20"/>
      <c r="E99" s="41"/>
      <c r="F99" s="42"/>
      <c r="G99" s="43"/>
    </row>
    <row r="100" spans="1:7" ht="46.35" customHeight="1" x14ac:dyDescent="0.25">
      <c r="A100" s="35">
        <f>COUNT($A$7:A99)+1</f>
        <v>22</v>
      </c>
      <c r="B100" s="36" t="s">
        <v>102</v>
      </c>
      <c r="C100" s="37"/>
      <c r="D100" s="20"/>
      <c r="E100" s="41"/>
      <c r="F100" s="42"/>
      <c r="G100" s="22"/>
    </row>
    <row r="101" spans="1:7" x14ac:dyDescent="0.25">
      <c r="A101" s="17"/>
      <c r="B101" s="39" t="s">
        <v>103</v>
      </c>
      <c r="C101" s="40"/>
      <c r="D101" s="20" t="s">
        <v>36</v>
      </c>
      <c r="E101" s="41">
        <v>101.14646</v>
      </c>
      <c r="F101" s="42" t="e">
        <f>ROUND(#REF!*#REF!*E101,-1)</f>
        <v>#REF!</v>
      </c>
      <c r="G101" s="43" t="e">
        <f>C101*F101</f>
        <v>#REF!</v>
      </c>
    </row>
    <row r="102" spans="1:7" x14ac:dyDescent="0.25">
      <c r="A102" s="17"/>
      <c r="B102" s="18"/>
      <c r="C102" s="37"/>
      <c r="D102" s="20"/>
      <c r="E102" s="41"/>
      <c r="F102" s="42"/>
      <c r="G102" s="22"/>
    </row>
    <row r="103" spans="1:7" ht="46.35" customHeight="1" x14ac:dyDescent="0.25">
      <c r="A103" s="35">
        <f>COUNT($A$7:A102)+1</f>
        <v>23</v>
      </c>
      <c r="B103" s="36" t="s">
        <v>104</v>
      </c>
      <c r="C103" s="37"/>
      <c r="D103" s="20"/>
      <c r="E103" s="41"/>
      <c r="F103" s="42"/>
      <c r="G103" s="22"/>
    </row>
    <row r="104" spans="1:7" x14ac:dyDescent="0.25">
      <c r="A104" s="17"/>
      <c r="B104" s="39" t="s">
        <v>105</v>
      </c>
      <c r="C104" s="40"/>
      <c r="D104" s="20" t="s">
        <v>36</v>
      </c>
      <c r="E104" s="41">
        <v>12.855980000000001</v>
      </c>
      <c r="F104" s="42" t="e">
        <f>ROUND(#REF!*#REF!*E104,-1)</f>
        <v>#REF!</v>
      </c>
      <c r="G104" s="43" t="e">
        <f>C104*F104</f>
        <v>#REF!</v>
      </c>
    </row>
    <row r="105" spans="1:7" x14ac:dyDescent="0.25">
      <c r="A105" s="17"/>
      <c r="B105" s="39" t="s">
        <v>106</v>
      </c>
      <c r="C105" s="40"/>
      <c r="D105" s="20" t="s">
        <v>36</v>
      </c>
      <c r="E105" s="41">
        <v>17.883659999999999</v>
      </c>
      <c r="F105" s="42" t="e">
        <f>ROUND(#REF!*#REF!*E105,-1)</f>
        <v>#REF!</v>
      </c>
      <c r="G105" s="43" t="e">
        <f>C105*F105</f>
        <v>#REF!</v>
      </c>
    </row>
    <row r="106" spans="1:7" x14ac:dyDescent="0.25">
      <c r="A106" s="17"/>
      <c r="B106" s="39" t="s">
        <v>107</v>
      </c>
      <c r="C106" s="40"/>
      <c r="D106" s="20" t="s">
        <v>36</v>
      </c>
      <c r="E106" s="41">
        <v>39.268659999999997</v>
      </c>
      <c r="F106" s="42" t="e">
        <f>ROUND(#REF!*#REF!*E106,-1)</f>
        <v>#REF!</v>
      </c>
      <c r="G106" s="43" t="e">
        <f>C106*F106</f>
        <v>#REF!</v>
      </c>
    </row>
    <row r="107" spans="1:7" x14ac:dyDescent="0.25">
      <c r="A107" s="17"/>
      <c r="B107" s="39"/>
      <c r="C107" s="37"/>
      <c r="D107" s="20"/>
      <c r="E107" s="41"/>
      <c r="F107" s="42"/>
      <c r="G107" s="22"/>
    </row>
    <row r="108" spans="1:7" ht="46.35" customHeight="1" x14ac:dyDescent="0.25">
      <c r="A108" s="35">
        <f>COUNT($A$7:A107)+1</f>
        <v>24</v>
      </c>
      <c r="B108" s="36" t="s">
        <v>108</v>
      </c>
      <c r="C108" s="37"/>
      <c r="D108" s="20"/>
      <c r="E108" s="41"/>
      <c r="F108" s="42"/>
      <c r="G108" s="22"/>
    </row>
    <row r="109" spans="1:7" x14ac:dyDescent="0.25">
      <c r="A109" s="17"/>
      <c r="B109" s="39" t="s">
        <v>109</v>
      </c>
      <c r="C109" s="37"/>
      <c r="D109" s="20" t="s">
        <v>36</v>
      </c>
      <c r="E109" s="41">
        <v>39.678130000000003</v>
      </c>
      <c r="F109" s="42" t="e">
        <f>ROUND(#REF!*#REF!*E109,-1)</f>
        <v>#REF!</v>
      </c>
      <c r="G109" s="43" t="e">
        <f>C109*F109</f>
        <v>#REF!</v>
      </c>
    </row>
    <row r="110" spans="1:7" x14ac:dyDescent="0.25">
      <c r="A110" s="17"/>
      <c r="B110" s="39" t="s">
        <v>110</v>
      </c>
      <c r="C110" s="37"/>
      <c r="D110" s="20" t="s">
        <v>36</v>
      </c>
      <c r="E110" s="41">
        <v>52.73171</v>
      </c>
      <c r="F110" s="42" t="e">
        <f>ROUND(#REF!*#REF!*E110,-1)</f>
        <v>#REF!</v>
      </c>
      <c r="G110" s="43" t="e">
        <f>C110*F110</f>
        <v>#REF!</v>
      </c>
    </row>
    <row r="111" spans="1:7" x14ac:dyDescent="0.25">
      <c r="A111" s="17"/>
      <c r="B111" s="39" t="s">
        <v>111</v>
      </c>
      <c r="C111" s="37"/>
      <c r="D111" s="20" t="s">
        <v>36</v>
      </c>
      <c r="E111" s="41">
        <v>64.451220000000006</v>
      </c>
      <c r="F111" s="42" t="e">
        <f>ROUND(#REF!*#REF!*E111,-1)</f>
        <v>#REF!</v>
      </c>
      <c r="G111" s="43" t="e">
        <f>C111*F111</f>
        <v>#REF!</v>
      </c>
    </row>
    <row r="112" spans="1:7" x14ac:dyDescent="0.25">
      <c r="A112" s="17"/>
      <c r="B112" s="18"/>
      <c r="C112" s="37"/>
      <c r="D112" s="20"/>
      <c r="E112" s="41"/>
      <c r="F112" s="42"/>
      <c r="G112" s="22"/>
    </row>
    <row r="113" spans="1:7" ht="68.7" customHeight="1" x14ac:dyDescent="0.25">
      <c r="A113" s="35">
        <f>COUNT($A$7:A112)+1</f>
        <v>25</v>
      </c>
      <c r="B113" s="36" t="s">
        <v>112</v>
      </c>
      <c r="C113" s="37"/>
      <c r="D113" s="20"/>
      <c r="E113" s="41"/>
      <c r="F113" s="42"/>
      <c r="G113" s="22"/>
    </row>
    <row r="114" spans="1:7" x14ac:dyDescent="0.25">
      <c r="A114" s="17"/>
      <c r="B114" s="18"/>
      <c r="C114" s="37"/>
      <c r="D114" s="20" t="s">
        <v>35</v>
      </c>
      <c r="E114" s="41">
        <v>4.5243900000000004</v>
      </c>
      <c r="F114" s="42" t="e">
        <f>ROUND(#REF!*#REF!*E114,-1)</f>
        <v>#REF!</v>
      </c>
      <c r="G114" s="43" t="e">
        <f>C114*F114</f>
        <v>#REF!</v>
      </c>
    </row>
    <row r="115" spans="1:7" x14ac:dyDescent="0.25">
      <c r="A115" s="17"/>
      <c r="B115" s="18"/>
      <c r="C115" s="37"/>
      <c r="D115" s="20"/>
      <c r="E115" s="41"/>
      <c r="F115" s="42"/>
      <c r="G115" s="22"/>
    </row>
    <row r="116" spans="1:7" ht="57.45" customHeight="1" x14ac:dyDescent="0.25">
      <c r="A116" s="35">
        <f>COUNT($A$7:A115)+1</f>
        <v>26</v>
      </c>
      <c r="B116" s="36" t="s">
        <v>113</v>
      </c>
      <c r="C116" s="37"/>
      <c r="D116" s="20"/>
      <c r="E116" s="41"/>
      <c r="F116" s="42"/>
      <c r="G116" s="22"/>
    </row>
    <row r="117" spans="1:7" x14ac:dyDescent="0.25">
      <c r="A117" s="17"/>
      <c r="B117" s="39" t="s">
        <v>114</v>
      </c>
      <c r="C117" s="37"/>
      <c r="D117" s="20" t="s">
        <v>36</v>
      </c>
      <c r="E117" s="41">
        <v>49.146340000000002</v>
      </c>
      <c r="F117" s="42" t="e">
        <f>ROUND(#REF!*#REF!*E117,-1)</f>
        <v>#REF!</v>
      </c>
      <c r="G117" s="43" t="e">
        <f>C117*F117</f>
        <v>#REF!</v>
      </c>
    </row>
    <row r="118" spans="1:7" x14ac:dyDescent="0.25">
      <c r="A118" s="17"/>
      <c r="B118" s="39" t="s">
        <v>115</v>
      </c>
      <c r="C118" s="37"/>
      <c r="D118" s="20" t="s">
        <v>36</v>
      </c>
      <c r="E118" s="41">
        <v>65</v>
      </c>
      <c r="F118" s="42" t="e">
        <f>ROUND(#REF!*#REF!*E118,-1)</f>
        <v>#REF!</v>
      </c>
      <c r="G118" s="43" t="e">
        <f>C118*F118</f>
        <v>#REF!</v>
      </c>
    </row>
    <row r="119" spans="1:7" x14ac:dyDescent="0.25">
      <c r="A119" s="17"/>
      <c r="B119" s="18"/>
      <c r="C119" s="37"/>
      <c r="D119" s="20"/>
      <c r="E119" s="41"/>
      <c r="F119" s="42"/>
      <c r="G119" s="22"/>
    </row>
    <row r="120" spans="1:7" ht="57.45" customHeight="1" x14ac:dyDescent="0.25">
      <c r="A120" s="35">
        <f>COUNT($A$7:A119)+1</f>
        <v>27</v>
      </c>
      <c r="B120" s="36" t="s">
        <v>116</v>
      </c>
      <c r="C120" s="37"/>
      <c r="D120" s="20"/>
      <c r="E120" s="41"/>
      <c r="F120" s="42"/>
      <c r="G120" s="22"/>
    </row>
    <row r="121" spans="1:7" x14ac:dyDescent="0.25">
      <c r="A121" s="17"/>
      <c r="B121" s="39" t="s">
        <v>114</v>
      </c>
      <c r="C121" s="37"/>
      <c r="D121" s="20" t="s">
        <v>36</v>
      </c>
      <c r="E121" s="41">
        <v>49.146340000000002</v>
      </c>
      <c r="F121" s="42" t="e">
        <f>ROUND(#REF!*#REF!*E121,-1)</f>
        <v>#REF!</v>
      </c>
      <c r="G121" s="43" t="e">
        <f>C121*F121</f>
        <v>#REF!</v>
      </c>
    </row>
    <row r="122" spans="1:7" x14ac:dyDescent="0.25">
      <c r="A122" s="17"/>
      <c r="B122" s="39" t="s">
        <v>115</v>
      </c>
      <c r="C122" s="37"/>
      <c r="D122" s="20" t="s">
        <v>36</v>
      </c>
      <c r="E122" s="41">
        <v>65</v>
      </c>
      <c r="F122" s="42" t="e">
        <f>ROUND(#REF!*#REF!*E122,-1)</f>
        <v>#REF!</v>
      </c>
      <c r="G122" s="43" t="e">
        <f>C122*F122</f>
        <v>#REF!</v>
      </c>
    </row>
    <row r="123" spans="1:7" x14ac:dyDescent="0.25">
      <c r="A123" s="17"/>
      <c r="B123" s="18"/>
      <c r="C123" s="37"/>
      <c r="D123" s="20"/>
      <c r="E123" s="41"/>
      <c r="F123" s="42"/>
      <c r="G123" s="22"/>
    </row>
    <row r="124" spans="1:7" ht="46.35" customHeight="1" x14ac:dyDescent="0.25">
      <c r="A124" s="35">
        <f>COUNT($A$7:A123)+1</f>
        <v>28</v>
      </c>
      <c r="B124" s="36" t="s">
        <v>117</v>
      </c>
      <c r="C124" s="37"/>
      <c r="D124" s="20"/>
      <c r="E124" s="41"/>
      <c r="F124" s="42"/>
      <c r="G124" s="22"/>
    </row>
    <row r="125" spans="1:7" ht="15.6" x14ac:dyDescent="0.25">
      <c r="A125" s="17"/>
      <c r="B125" s="18"/>
      <c r="C125" s="37"/>
      <c r="D125" s="20" t="s">
        <v>33</v>
      </c>
      <c r="E125" s="41">
        <v>7.5365799999999998</v>
      </c>
      <c r="F125" s="42" t="e">
        <f>ROUND(#REF!*#REF!*E125,-1)</f>
        <v>#REF!</v>
      </c>
      <c r="G125" s="43" t="e">
        <f>C125*F125</f>
        <v>#REF!</v>
      </c>
    </row>
    <row r="126" spans="1:7" x14ac:dyDescent="0.25">
      <c r="A126" s="17"/>
      <c r="B126" s="18"/>
      <c r="C126" s="37"/>
      <c r="D126" s="20"/>
      <c r="E126" s="41"/>
      <c r="F126" s="42"/>
      <c r="G126" s="22"/>
    </row>
    <row r="127" spans="1:7" ht="57.45" customHeight="1" x14ac:dyDescent="0.25">
      <c r="A127" s="35">
        <f>COUNT($A$7:A126)+1</f>
        <v>29</v>
      </c>
      <c r="B127" s="36" t="s">
        <v>118</v>
      </c>
      <c r="C127" s="37"/>
      <c r="D127" s="20"/>
      <c r="E127" s="41"/>
      <c r="F127" s="42"/>
      <c r="G127" s="22"/>
    </row>
    <row r="128" spans="1:7" ht="15.6" x14ac:dyDescent="0.25">
      <c r="A128" s="17"/>
      <c r="B128" s="18"/>
      <c r="C128" s="37"/>
      <c r="D128" s="20" t="s">
        <v>33</v>
      </c>
      <c r="E128" s="41">
        <v>14.03659</v>
      </c>
      <c r="F128" s="42" t="e">
        <f>ROUND(#REF!*#REF!*E128,-1)</f>
        <v>#REF!</v>
      </c>
      <c r="G128" s="43" t="e">
        <f>C128*F128</f>
        <v>#REF!</v>
      </c>
    </row>
    <row r="129" spans="1:7" x14ac:dyDescent="0.25">
      <c r="A129" s="17"/>
      <c r="B129" s="18"/>
      <c r="C129" s="37"/>
      <c r="D129" s="20"/>
      <c r="E129" s="41"/>
      <c r="F129" s="42"/>
      <c r="G129" s="22"/>
    </row>
    <row r="130" spans="1:7" ht="46.35" customHeight="1" x14ac:dyDescent="0.25">
      <c r="A130" s="35">
        <f>COUNT($A$7:A129)+1</f>
        <v>30</v>
      </c>
      <c r="B130" s="36" t="s">
        <v>119</v>
      </c>
      <c r="C130" s="37"/>
      <c r="D130" s="20"/>
      <c r="E130" s="41"/>
      <c r="F130" s="42"/>
      <c r="G130" s="22"/>
    </row>
    <row r="131" spans="1:7" x14ac:dyDescent="0.25">
      <c r="A131" s="17"/>
      <c r="B131" s="18"/>
      <c r="C131" s="37"/>
      <c r="D131" s="20" t="s">
        <v>36</v>
      </c>
      <c r="E131" s="41">
        <v>35.814959999999999</v>
      </c>
      <c r="F131" s="42" t="e">
        <f>ROUND(#REF!*#REF!*E131,-1)</f>
        <v>#REF!</v>
      </c>
      <c r="G131" s="43" t="e">
        <f>C131*F131</f>
        <v>#REF!</v>
      </c>
    </row>
    <row r="132" spans="1:7" x14ac:dyDescent="0.25">
      <c r="A132" s="17"/>
      <c r="B132" s="18"/>
      <c r="C132" s="37"/>
      <c r="D132" s="20"/>
      <c r="E132" s="32"/>
      <c r="F132" s="38"/>
      <c r="G132" s="22"/>
    </row>
    <row r="133" spans="1:7" ht="42" customHeight="1" x14ac:dyDescent="0.25">
      <c r="A133" s="35">
        <f>COUNT($A$7:A132)+1</f>
        <v>31</v>
      </c>
      <c r="B133" s="67" t="s">
        <v>120</v>
      </c>
      <c r="C133" s="37"/>
      <c r="D133" s="20"/>
      <c r="E133" s="32"/>
      <c r="F133" s="38"/>
      <c r="G133" s="22"/>
    </row>
    <row r="134" spans="1:7" x14ac:dyDescent="0.25">
      <c r="C134" s="54"/>
      <c r="D134" s="5" t="s">
        <v>34</v>
      </c>
      <c r="E134" s="41">
        <v>3.2317100000000001</v>
      </c>
      <c r="F134" s="42" t="e">
        <f>ROUND(#REF!*#REF!*E134,-1)</f>
        <v>#REF!</v>
      </c>
      <c r="G134" s="46" t="e">
        <f>C134*F134</f>
        <v>#REF!</v>
      </c>
    </row>
    <row r="135" spans="1:7" x14ac:dyDescent="0.25">
      <c r="A135" s="17"/>
      <c r="B135" s="18"/>
      <c r="C135" s="37"/>
      <c r="D135" s="20"/>
      <c r="E135" s="41"/>
      <c r="F135" s="38"/>
      <c r="G135" s="22"/>
    </row>
    <row r="136" spans="1:7" ht="46.35" customHeight="1" x14ac:dyDescent="0.25">
      <c r="A136" s="35">
        <f>COUNT($A$7:A135)+1</f>
        <v>32</v>
      </c>
      <c r="B136" s="36" t="s">
        <v>121</v>
      </c>
      <c r="C136" s="37"/>
      <c r="D136" s="20"/>
      <c r="E136" s="32"/>
      <c r="F136" s="38"/>
      <c r="G136" s="22"/>
    </row>
    <row r="137" spans="1:7" x14ac:dyDescent="0.25">
      <c r="C137" s="54"/>
      <c r="D137" s="68" t="s">
        <v>122</v>
      </c>
      <c r="E137" s="41"/>
      <c r="G137" s="46" t="e">
        <f>ROUND(0.03*(SUM(G8:G134)),-1)</f>
        <v>#REF!</v>
      </c>
    </row>
    <row r="138" spans="1:7" x14ac:dyDescent="0.25">
      <c r="A138" s="17"/>
      <c r="B138" s="18"/>
      <c r="C138" s="37"/>
      <c r="D138" s="20"/>
      <c r="E138" s="32"/>
      <c r="F138" s="38"/>
      <c r="G138" s="22"/>
    </row>
    <row r="139" spans="1:7" ht="46.35" customHeight="1" x14ac:dyDescent="0.25">
      <c r="A139" s="69">
        <f>COUNT($A$7:A138)+1</f>
        <v>33</v>
      </c>
      <c r="B139" s="48" t="s">
        <v>123</v>
      </c>
      <c r="C139" s="54"/>
      <c r="E139" s="41"/>
      <c r="G139" s="46"/>
    </row>
    <row r="140" spans="1:7" x14ac:dyDescent="0.25">
      <c r="C140" s="54"/>
      <c r="D140" s="68">
        <v>0.06</v>
      </c>
      <c r="E140" s="41"/>
      <c r="G140" s="46" t="e">
        <f>ROUND(D140*(SUM(G8:G134)),-1)</f>
        <v>#REF!</v>
      </c>
    </row>
    <row r="141" spans="1:7" x14ac:dyDescent="0.25">
      <c r="A141" s="17"/>
      <c r="B141" s="18"/>
      <c r="C141" s="37"/>
      <c r="D141" s="20"/>
      <c r="E141" s="32"/>
      <c r="F141" s="38"/>
      <c r="G141" s="22"/>
    </row>
    <row r="142" spans="1:7" x14ac:dyDescent="0.25">
      <c r="A142" s="70"/>
      <c r="B142" s="71" t="s">
        <v>124</v>
      </c>
      <c r="C142" s="72"/>
      <c r="D142" s="73"/>
      <c r="E142" s="71" t="s">
        <v>125</v>
      </c>
      <c r="F142" s="74"/>
      <c r="G142" s="75" t="e">
        <f>SUM(G8:G140)</f>
        <v>#REF!</v>
      </c>
    </row>
    <row r="143" spans="1:7" x14ac:dyDescent="0.25">
      <c r="E143" s="18"/>
    </row>
    <row r="144" spans="1:7" x14ac:dyDescent="0.25">
      <c r="E144" s="20"/>
    </row>
    <row r="145" spans="5:5" x14ac:dyDescent="0.25">
      <c r="E145" s="20"/>
    </row>
    <row r="146" spans="5:5" x14ac:dyDescent="0.25">
      <c r="E146" s="20"/>
    </row>
    <row r="147" spans="5:5" x14ac:dyDescent="0.25">
      <c r="E147" s="20"/>
    </row>
    <row r="148" spans="5:5" x14ac:dyDescent="0.25">
      <c r="E148" s="20"/>
    </row>
    <row r="149" spans="5:5" x14ac:dyDescent="0.25">
      <c r="E149" s="20"/>
    </row>
    <row r="150" spans="5:5" x14ac:dyDescent="0.25">
      <c r="E150" s="20"/>
    </row>
    <row r="151" spans="5:5" x14ac:dyDescent="0.25">
      <c r="E151" s="20"/>
    </row>
    <row r="152" spans="5:5" x14ac:dyDescent="0.25">
      <c r="E152" s="20"/>
    </row>
    <row r="153" spans="5:5" x14ac:dyDescent="0.25">
      <c r="E153" s="20"/>
    </row>
    <row r="154" spans="5:5" x14ac:dyDescent="0.25">
      <c r="E154" s="20"/>
    </row>
    <row r="155" spans="5:5" x14ac:dyDescent="0.25">
      <c r="E155" s="20"/>
    </row>
    <row r="156" spans="5:5" x14ac:dyDescent="0.25">
      <c r="E156" s="20"/>
    </row>
    <row r="157" spans="5:5" x14ac:dyDescent="0.25">
      <c r="E157" s="20"/>
    </row>
    <row r="158" spans="5:5" x14ac:dyDescent="0.25">
      <c r="E158" s="20"/>
    </row>
    <row r="159" spans="5:5" x14ac:dyDescent="0.25">
      <c r="E159" s="20"/>
    </row>
    <row r="160" spans="5:5" x14ac:dyDescent="0.25">
      <c r="E160" s="20"/>
    </row>
    <row r="161" spans="5:7" x14ac:dyDescent="0.25">
      <c r="E161" s="20"/>
    </row>
    <row r="162" spans="5:7" x14ac:dyDescent="0.25">
      <c r="E162" s="20"/>
    </row>
    <row r="163" spans="5:7" x14ac:dyDescent="0.25">
      <c r="E163" s="20"/>
    </row>
    <row r="164" spans="5:7" x14ac:dyDescent="0.25">
      <c r="E164" s="20"/>
    </row>
    <row r="165" spans="5:7" x14ac:dyDescent="0.25">
      <c r="E165" s="20"/>
    </row>
    <row r="166" spans="5:7" x14ac:dyDescent="0.25">
      <c r="E166" s="20"/>
    </row>
    <row r="167" spans="5:7" x14ac:dyDescent="0.25">
      <c r="E167" s="20"/>
    </row>
    <row r="168" spans="5:7" x14ac:dyDescent="0.25">
      <c r="E168" s="20"/>
    </row>
    <row r="169" spans="5:7" x14ac:dyDescent="0.25">
      <c r="E169" s="20"/>
    </row>
    <row r="170" spans="5:7" x14ac:dyDescent="0.25">
      <c r="E170" s="7"/>
      <c r="G170" s="5"/>
    </row>
    <row r="171" spans="5:7" x14ac:dyDescent="0.25">
      <c r="E171" s="7"/>
      <c r="G171" s="5"/>
    </row>
  </sheetData>
  <mergeCells count="1">
    <mergeCell ref="C5:D5"/>
  </mergeCells>
  <phoneticPr fontId="0" type="noConversion"/>
  <pageMargins left="1.3777777777777778" right="0.59027777777777779" top="1.0902777777777779" bottom="0.78750000000000009" header="0.51180555555555562" footer="0.51180555555555562"/>
  <pageSetup paperSize="9" firstPageNumber="0" orientation="portrait" horizontalDpi="300" verticalDpi="300" r:id="rId1"/>
  <headerFooter alignWithMargins="0">
    <oddHeader xml:space="preserve">&amp;L&amp;8                    Energetika Ljubljana, d.o.o. 
                    RIS-Projektivni oddelek
                    št. projekta: N 16052/20564&amp;R&amp;8    </oddHeader>
    <oddFooter>&amp;C&amp;"Times New Roman CE,Navadno"&amp;P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13</vt:i4>
      </vt:variant>
    </vt:vector>
  </HeadingPairs>
  <TitlesOfParts>
    <vt:vector size="19" baseType="lpstr">
      <vt:lpstr>OSNOVA</vt:lpstr>
      <vt:lpstr>UVOD V PREDRAČUN</vt:lpstr>
      <vt:lpstr>Zunanja ureditev</vt:lpstr>
      <vt:lpstr>REKAPITULACIJA NAČRTA</vt:lpstr>
      <vt:lpstr>rekapitulacija končna </vt:lpstr>
      <vt:lpstr>HPR_SD_stara verzija</vt:lpstr>
      <vt:lpstr>DDV</vt:lpstr>
      <vt:lpstr>DEL</vt:lpstr>
      <vt:lpstr>DF</vt:lpstr>
      <vt:lpstr>FRC</vt:lpstr>
      <vt:lpstr>OBJEKT</vt:lpstr>
      <vt:lpstr>OZN</vt:lpstr>
      <vt:lpstr>OSNOVA!Področje_tiskanja</vt:lpstr>
      <vt:lpstr>'rekapitulacija končna '!Področje_tiskanja</vt:lpstr>
      <vt:lpstr>'REKAPITULACIJA NAČRTA'!Področje_tiskanja</vt:lpstr>
      <vt:lpstr>'UVOD V PREDRAČUN'!Področje_tiskanja</vt:lpstr>
      <vt:lpstr>'Zunanja ureditev'!Področje_tiskanja</vt:lpstr>
      <vt:lpstr>'HPR_SD_stara verzija'!Tiskanje_naslovov</vt:lpstr>
      <vt:lpstr>'Zunanja ureditev'!Tiskanje_naslovov</vt:lpstr>
    </vt:vector>
  </TitlesOfParts>
  <Company>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 Makarovič</dc:creator>
  <cp:lastModifiedBy>pirih</cp:lastModifiedBy>
  <cp:lastPrinted>2020-01-28T13:33:35Z</cp:lastPrinted>
  <dcterms:created xsi:type="dcterms:W3CDTF">2007-03-07T06:54:00Z</dcterms:created>
  <dcterms:modified xsi:type="dcterms:W3CDTF">2020-01-28T20:21:38Z</dcterms:modified>
</cp:coreProperties>
</file>