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pirih.DESKTOP-3LVR18A\Documents\VOJKOVA ULICA +XXX. DIVIZIJE\"/>
    </mc:Choice>
  </mc:AlternateContent>
  <xr:revisionPtr revIDLastSave="0" documentId="8_{FF66CA0F-7A8C-43B5-8784-65A7587D461C}" xr6:coauthVersionLast="45" xr6:coauthVersionMax="45" xr10:uidLastSave="{00000000-0000-0000-0000-000000000000}"/>
  <bookViews>
    <workbookView xWindow="-120" yWindow="-120" windowWidth="29040" windowHeight="15840" tabRatio="1000" firstSheet="2" activeTab="9" xr2:uid="{00000000-000D-0000-FFFF-FFFF00000000}"/>
  </bookViews>
  <sheets>
    <sheet name="SKUPNA REKAPITULACIJA" sheetId="2" r:id="rId1"/>
    <sheet name="1_Urbana op. in hortikultura" sheetId="6" r:id="rId2"/>
    <sheet name="1.1_urbana oprema" sheetId="4" r:id="rId3"/>
    <sheet name="1.2_hortikultura" sheetId="5" r:id="rId4"/>
    <sheet name="2. Vojkova cesta" sheetId="9" r:id="rId5"/>
    <sheet name="3. Krožišče XXX.Divizije" sheetId="7" r:id="rId6"/>
    <sheet name="4. Odvodnjavanje" sheetId="8" r:id="rId7"/>
    <sheet name="5.1 Javna razsvetljava" sheetId="11" r:id="rId8"/>
    <sheet name="5.1_JR in kab.kanalizacija" sheetId="12" r:id="rId9"/>
    <sheet name="5.1_JR_elekromontaža" sheetId="13" r:id="rId10"/>
    <sheet name="6. Vodovod" sheetId="10" r:id="rId11"/>
  </sheets>
  <definedNames>
    <definedName name="_xlnm._FilterDatabase" localSheetId="10" hidden="1">'6. Vodovod'!$B$23:$H$130</definedName>
    <definedName name="_Toc117475170" localSheetId="6">'4. Odvodnjavanje'!#REF!</definedName>
    <definedName name="_Toc92683851" localSheetId="6">'4. Odvodnjavanje'!#REF!</definedName>
    <definedName name="Excel_BuiltIn_Print_Titles_1" localSheetId="10">#REF!</definedName>
    <definedName name="Excel_BuiltIn_Print_Titles_1">#REF!</definedName>
    <definedName name="_xlnm.Print_Area" localSheetId="2">'1.1_urbana oprema'!$A$1:$G$21</definedName>
    <definedName name="_xlnm.Print_Area" localSheetId="3">'1.2_hortikultura'!$A$1:$G$28</definedName>
    <definedName name="_xlnm.Print_Area" localSheetId="1">'1_Urbana op. in hortikultura'!$A$1:$G$36</definedName>
    <definedName name="_xlnm.Print_Area" localSheetId="4">'2. Vojkova cesta'!$A$1:$I$252</definedName>
    <definedName name="_xlnm.Print_Area" localSheetId="5">'3. Krožišče XXX.Divizije'!$A$1:$I$253</definedName>
    <definedName name="_xlnm.Print_Area" localSheetId="6">'4. Odvodnjavanje'!$A$1:$G$144</definedName>
    <definedName name="_xlnm.Print_Area" localSheetId="10">'6. Vodovod'!$B$1:$H$127</definedName>
    <definedName name="_xlnm.Print_Area" localSheetId="0">'SKUPNA REKAPITULACIJA'!$A$1:$I$42</definedName>
    <definedName name="Print_Area_0" localSheetId="2">'1.1_urbana oprema'!$A$1:$G$21</definedName>
    <definedName name="Print_Area_0" localSheetId="3">'1.2_hortikultura'!$A$1:$G$28</definedName>
    <definedName name="Print_Area_0_0" localSheetId="3">'1.2_hortikultura'!$A$1:$G$28</definedName>
    <definedName name="Print_Area_0_0_0" localSheetId="3">'1.2_hortikultura'!$A$1:$G$28</definedName>
    <definedName name="Print_Area_0_0_0_0" localSheetId="3">'1.2_hortikultura'!$A$1:$G$28</definedName>
    <definedName name="Print_Area_0_0_0_0_0" localSheetId="3">'1.2_hortikultura'!$A$1:$G$28</definedName>
    <definedName name="Print_Area_0_0_0_0_0_0" localSheetId="3">'1.2_hortikultura'!$A$1:$G$28</definedName>
    <definedName name="Print_Area_0_0_0_0_0_0_0" localSheetId="3">'1.2_hortikultura'!$A$1:$G$28</definedName>
    <definedName name="_xlnm.Print_Titles" localSheetId="10">'6. Vodovod'!$21:$21</definedName>
  </definedNames>
  <calcPr calcId="181029"/>
</workbook>
</file>

<file path=xl/calcChain.xml><?xml version="1.0" encoding="utf-8"?>
<calcChain xmlns="http://schemas.openxmlformats.org/spreadsheetml/2006/main">
  <c r="B25" i="10" l="1"/>
  <c r="B26" i="10"/>
  <c r="B27" i="10"/>
  <c r="B28" i="10"/>
  <c r="B29" i="10"/>
  <c r="B30" i="10"/>
  <c r="B31" i="10"/>
  <c r="B32" i="10"/>
  <c r="B33" i="10"/>
  <c r="B34" i="10"/>
  <c r="B35" i="10"/>
  <c r="B36" i="10"/>
  <c r="B44" i="10"/>
  <c r="B45" i="10"/>
  <c r="B46" i="10"/>
  <c r="B47" i="10"/>
  <c r="B48" i="10"/>
  <c r="B49" i="10"/>
  <c r="B50" i="10"/>
  <c r="B51" i="10"/>
  <c r="B52" i="10"/>
  <c r="B53" i="10"/>
  <c r="B54" i="10"/>
  <c r="B59" i="10"/>
  <c r="B60" i="10"/>
  <c r="B61" i="10"/>
  <c r="B66" i="10"/>
  <c r="B68" i="10"/>
  <c r="B69" i="10"/>
  <c r="B70" i="10"/>
  <c r="B71" i="10"/>
  <c r="B78" i="10"/>
  <c r="B82" i="10"/>
  <c r="B83" i="10"/>
  <c r="B87" i="10"/>
  <c r="B90" i="10"/>
  <c r="B91" i="10"/>
  <c r="B92" i="10"/>
  <c r="B94" i="10"/>
  <c r="B95" i="10"/>
  <c r="B96" i="10"/>
  <c r="B97" i="10"/>
  <c r="B98" i="10"/>
  <c r="B99" i="10"/>
  <c r="B100" i="10"/>
  <c r="B101" i="10"/>
  <c r="B102" i="10"/>
  <c r="B108" i="10"/>
  <c r="B109" i="10"/>
  <c r="B111" i="10"/>
  <c r="B112" i="10"/>
  <c r="B113" i="10"/>
  <c r="B114" i="10"/>
  <c r="B115" i="10"/>
  <c r="B116" i="10"/>
  <c r="B117" i="10"/>
  <c r="G26" i="5"/>
  <c r="G24" i="5"/>
  <c r="G22" i="5"/>
  <c r="G20" i="5"/>
  <c r="G18" i="5"/>
  <c r="G16" i="5"/>
  <c r="G14" i="5"/>
  <c r="G12" i="5"/>
  <c r="G10" i="5"/>
  <c r="G8" i="5"/>
  <c r="G17" i="4"/>
  <c r="G15" i="4"/>
  <c r="G13" i="4"/>
  <c r="G11" i="4"/>
  <c r="H31" i="2" l="1"/>
  <c r="H16" i="2" l="1"/>
  <c r="F16" i="13"/>
  <c r="F15" i="13"/>
  <c r="F14" i="13"/>
  <c r="F13" i="13"/>
  <c r="D12" i="13"/>
  <c r="F12" i="13" s="1"/>
  <c r="F11" i="13"/>
  <c r="F10" i="13"/>
  <c r="F27" i="12"/>
  <c r="F26" i="12"/>
  <c r="F25" i="12"/>
  <c r="F24" i="12"/>
  <c r="D23" i="12"/>
  <c r="F23" i="12" s="1"/>
  <c r="D22" i="12"/>
  <c r="F22" i="12" s="1"/>
  <c r="D21" i="12"/>
  <c r="F21" i="12" s="1"/>
  <c r="D20" i="12"/>
  <c r="F20" i="12" s="1"/>
  <c r="F19" i="12"/>
  <c r="F18" i="12"/>
  <c r="F17" i="12"/>
  <c r="F16" i="12"/>
  <c r="F15" i="12"/>
  <c r="F14" i="12"/>
  <c r="F13" i="12"/>
  <c r="D8" i="12"/>
  <c r="D11" i="12" s="1"/>
  <c r="F11" i="12" s="1"/>
  <c r="E18" i="13" l="1"/>
  <c r="F18" i="13" s="1"/>
  <c r="E19" i="13"/>
  <c r="F19" i="13" s="1"/>
  <c r="D10" i="12"/>
  <c r="F10" i="12" s="1"/>
  <c r="D12" i="12"/>
  <c r="F12" i="12" s="1"/>
  <c r="F8" i="12"/>
  <c r="D9" i="12"/>
  <c r="F9" i="12" s="1"/>
  <c r="F4" i="13" l="1"/>
  <c r="E8" i="11" s="1"/>
  <c r="E30" i="12"/>
  <c r="F30" i="12" s="1"/>
  <c r="E29" i="12"/>
  <c r="F29" i="12" s="1"/>
  <c r="F4" i="12" s="1"/>
  <c r="E6" i="11" s="1"/>
  <c r="H117" i="10"/>
  <c r="H116" i="10"/>
  <c r="H115" i="10"/>
  <c r="H114" i="10"/>
  <c r="H113" i="10"/>
  <c r="H112" i="10"/>
  <c r="H111" i="10"/>
  <c r="H110" i="10"/>
  <c r="H109" i="10"/>
  <c r="H108" i="10"/>
  <c r="H102" i="10"/>
  <c r="H101" i="10"/>
  <c r="H100" i="10"/>
  <c r="H99" i="10"/>
  <c r="H98" i="10"/>
  <c r="H97" i="10"/>
  <c r="F96" i="10"/>
  <c r="H96" i="10" s="1"/>
  <c r="H95" i="10"/>
  <c r="H94" i="10"/>
  <c r="H93" i="10"/>
  <c r="H92" i="10"/>
  <c r="H91" i="10"/>
  <c r="H90" i="10"/>
  <c r="H89" i="10"/>
  <c r="H88" i="10"/>
  <c r="H87" i="10"/>
  <c r="H86" i="10"/>
  <c r="H85" i="10"/>
  <c r="H84" i="10"/>
  <c r="H83" i="10"/>
  <c r="H82" i="10"/>
  <c r="H81" i="10"/>
  <c r="H80" i="10"/>
  <c r="H79" i="10"/>
  <c r="H77" i="10"/>
  <c r="H76" i="10"/>
  <c r="H75" i="10"/>
  <c r="H74" i="10"/>
  <c r="H73" i="10"/>
  <c r="H72" i="10"/>
  <c r="H70" i="10"/>
  <c r="H69" i="10"/>
  <c r="H68" i="10"/>
  <c r="H67" i="10"/>
  <c r="H61" i="10"/>
  <c r="H60" i="10"/>
  <c r="H59" i="10"/>
  <c r="H54" i="10"/>
  <c r="H53" i="10"/>
  <c r="H52" i="10"/>
  <c r="H51" i="10"/>
  <c r="H50" i="10"/>
  <c r="H49" i="10"/>
  <c r="H48" i="10"/>
  <c r="H47" i="10"/>
  <c r="H46" i="10"/>
  <c r="H45" i="10"/>
  <c r="H44" i="10"/>
  <c r="H36" i="10"/>
  <c r="H35" i="10"/>
  <c r="H34" i="10"/>
  <c r="H33" i="10"/>
  <c r="H32" i="10"/>
  <c r="H31" i="10"/>
  <c r="H30" i="10"/>
  <c r="H29" i="10"/>
  <c r="H28" i="10"/>
  <c r="H27" i="10"/>
  <c r="H26" i="10"/>
  <c r="H25" i="10"/>
  <c r="E14" i="11" l="1"/>
  <c r="E16" i="11" s="1"/>
  <c r="E18" i="11" s="1"/>
  <c r="H62" i="10"/>
  <c r="H9" i="10" s="1"/>
  <c r="H38" i="10"/>
  <c r="H7" i="10" s="1"/>
  <c r="H56" i="10"/>
  <c r="H8" i="10" s="1"/>
  <c r="H104" i="10"/>
  <c r="H10" i="10" s="1"/>
  <c r="G18" i="2" l="1"/>
  <c r="G16" i="2" s="1"/>
  <c r="G30" i="2" s="1"/>
  <c r="H119" i="10"/>
  <c r="H11" i="10" s="1"/>
  <c r="H13" i="10" s="1"/>
  <c r="H15" i="10" l="1"/>
  <c r="G24" i="2"/>
  <c r="H16" i="10"/>
  <c r="G31" i="2" l="1"/>
  <c r="G28" i="2"/>
  <c r="G33" i="2" s="1"/>
  <c r="H26" i="2"/>
  <c r="I20" i="9"/>
  <c r="I22" i="9"/>
  <c r="H56" i="9"/>
  <c r="I56" i="9"/>
  <c r="H58" i="9"/>
  <c r="I58" i="9"/>
  <c r="H60" i="9"/>
  <c r="I60" i="9"/>
  <c r="H62" i="9"/>
  <c r="I62" i="9"/>
  <c r="H68" i="9"/>
  <c r="I68" i="9"/>
  <c r="H72" i="9"/>
  <c r="I72" i="9"/>
  <c r="H76" i="9"/>
  <c r="I76" i="9"/>
  <c r="H78" i="9"/>
  <c r="I78" i="9"/>
  <c r="H80" i="9"/>
  <c r="I80" i="9"/>
  <c r="H82" i="9"/>
  <c r="I82" i="9"/>
  <c r="H84" i="9"/>
  <c r="I84" i="9"/>
  <c r="H86" i="9"/>
  <c r="I86" i="9"/>
  <c r="H88" i="9"/>
  <c r="I88" i="9"/>
  <c r="H90" i="9"/>
  <c r="I90" i="9"/>
  <c r="H92" i="9"/>
  <c r="I92" i="9"/>
  <c r="H94" i="9"/>
  <c r="I94" i="9"/>
  <c r="H96" i="9"/>
  <c r="I96" i="9"/>
  <c r="H98" i="9"/>
  <c r="I98" i="9"/>
  <c r="H102" i="9"/>
  <c r="I102" i="9"/>
  <c r="H108" i="9"/>
  <c r="I108" i="9"/>
  <c r="H116" i="9"/>
  <c r="I116" i="9"/>
  <c r="H118" i="9"/>
  <c r="I118" i="9"/>
  <c r="H122" i="9"/>
  <c r="I122" i="9"/>
  <c r="H126" i="9"/>
  <c r="I126" i="9"/>
  <c r="H128" i="9"/>
  <c r="I128" i="9"/>
  <c r="H132" i="9"/>
  <c r="I132" i="9"/>
  <c r="H134" i="9"/>
  <c r="I134" i="9"/>
  <c r="I140" i="9" s="1"/>
  <c r="H10" i="9" s="1"/>
  <c r="H136" i="9"/>
  <c r="I136" i="9"/>
  <c r="H138" i="9"/>
  <c r="I138" i="9"/>
  <c r="H148" i="9"/>
  <c r="I148" i="9"/>
  <c r="H150" i="9"/>
  <c r="I150" i="9"/>
  <c r="H152" i="9"/>
  <c r="I152" i="9"/>
  <c r="H154" i="9"/>
  <c r="I154" i="9"/>
  <c r="H156" i="9"/>
  <c r="I156" i="9"/>
  <c r="H158" i="9"/>
  <c r="I158" i="9"/>
  <c r="H162" i="9"/>
  <c r="I162" i="9"/>
  <c r="H164" i="9"/>
  <c r="I164" i="9"/>
  <c r="H166" i="9"/>
  <c r="I166" i="9"/>
  <c r="H172" i="9"/>
  <c r="I172" i="9"/>
  <c r="H174" i="9"/>
  <c r="I174" i="9"/>
  <c r="H176" i="9"/>
  <c r="I176" i="9"/>
  <c r="H178" i="9"/>
  <c r="I178" i="9"/>
  <c r="H180" i="9"/>
  <c r="I180" i="9"/>
  <c r="H182" i="9"/>
  <c r="I182" i="9"/>
  <c r="H186" i="9"/>
  <c r="I186" i="9"/>
  <c r="H188" i="9"/>
  <c r="I188" i="9"/>
  <c r="H190" i="9"/>
  <c r="I190" i="9"/>
  <c r="H192" i="9"/>
  <c r="I192" i="9"/>
  <c r="H194" i="9"/>
  <c r="I194" i="9"/>
  <c r="H196" i="9"/>
  <c r="I196" i="9"/>
  <c r="H202" i="9"/>
  <c r="I202" i="9"/>
  <c r="H204" i="9"/>
  <c r="I204" i="9"/>
  <c r="H206" i="9"/>
  <c r="I206" i="9"/>
  <c r="H208" i="9"/>
  <c r="I208" i="9"/>
  <c r="H216" i="9"/>
  <c r="I216" i="9"/>
  <c r="I240" i="9" s="1"/>
  <c r="H24" i="9" s="1"/>
  <c r="H218" i="9"/>
  <c r="I218" i="9"/>
  <c r="H220" i="9"/>
  <c r="I220" i="9"/>
  <c r="H222" i="9"/>
  <c r="I222" i="9"/>
  <c r="H224" i="9"/>
  <c r="I224" i="9"/>
  <c r="H226" i="9"/>
  <c r="I226" i="9"/>
  <c r="H230" i="9"/>
  <c r="I230" i="9"/>
  <c r="H232" i="9"/>
  <c r="I232" i="9"/>
  <c r="H234" i="9"/>
  <c r="I234" i="9"/>
  <c r="H236" i="9"/>
  <c r="I236" i="9"/>
  <c r="H238" i="9"/>
  <c r="I238" i="9"/>
  <c r="H246" i="9"/>
  <c r="I246" i="9"/>
  <c r="H248" i="9"/>
  <c r="I248" i="9"/>
  <c r="H250" i="9"/>
  <c r="I250" i="9"/>
  <c r="I26" i="2" l="1"/>
  <c r="H30" i="2"/>
  <c r="H28" i="2"/>
  <c r="H33" i="2" s="1"/>
  <c r="I252" i="9"/>
  <c r="H26" i="9" s="1"/>
  <c r="I210" i="9"/>
  <c r="H12" i="9" s="1"/>
  <c r="H18" i="9" s="1"/>
  <c r="I110" i="9"/>
  <c r="H8" i="9" s="1"/>
  <c r="H140" i="9"/>
  <c r="G10" i="9" s="1"/>
  <c r="I10" i="9" s="1"/>
  <c r="G16" i="9"/>
  <c r="I16" i="9" s="1"/>
  <c r="H210" i="9"/>
  <c r="G12" i="9" s="1"/>
  <c r="H240" i="9"/>
  <c r="G24" i="9" s="1"/>
  <c r="I24" i="9" s="1"/>
  <c r="H252" i="9"/>
  <c r="G26" i="9" s="1"/>
  <c r="G14" i="9"/>
  <c r="I14" i="9" s="1"/>
  <c r="H110" i="9"/>
  <c r="G8" i="9" s="1"/>
  <c r="I12" i="9" l="1"/>
  <c r="I26" i="9"/>
  <c r="G18" i="9"/>
  <c r="I18" i="9" s="1"/>
  <c r="H28" i="9"/>
  <c r="H10" i="2" s="1"/>
  <c r="I8" i="9"/>
  <c r="G28" i="9"/>
  <c r="G10" i="2" s="1"/>
  <c r="I28" i="9"/>
  <c r="H30" i="9" l="1"/>
  <c r="H32" i="9" s="1"/>
  <c r="G30" i="9"/>
  <c r="G32" i="9" s="1"/>
  <c r="I30" i="9"/>
  <c r="I32" i="9" s="1"/>
  <c r="G142" i="8" l="1"/>
  <c r="G140" i="8"/>
  <c r="G144" i="8" s="1"/>
  <c r="G21" i="8" s="1"/>
  <c r="G132" i="8"/>
  <c r="G130" i="8"/>
  <c r="G128" i="8"/>
  <c r="G126" i="8"/>
  <c r="G124" i="8"/>
  <c r="E122" i="8"/>
  <c r="G122" i="8" s="1"/>
  <c r="G120" i="8"/>
  <c r="G118" i="8"/>
  <c r="G116" i="8"/>
  <c r="E114" i="8"/>
  <c r="G114" i="8" s="1"/>
  <c r="G112" i="8"/>
  <c r="G108" i="8"/>
  <c r="G106" i="8"/>
  <c r="G104" i="8"/>
  <c r="G102" i="8"/>
  <c r="G100" i="8"/>
  <c r="G96" i="8"/>
  <c r="G94" i="8"/>
  <c r="G86" i="8"/>
  <c r="G88" i="8" s="1"/>
  <c r="G13" i="8" s="1"/>
  <c r="E72" i="8"/>
  <c r="G72" i="8" s="1"/>
  <c r="E70" i="8"/>
  <c r="G70" i="8" s="1"/>
  <c r="E66" i="8"/>
  <c r="E78" i="8" s="1"/>
  <c r="G78" i="8" s="1"/>
  <c r="G64" i="8"/>
  <c r="G56" i="8"/>
  <c r="G54" i="8"/>
  <c r="G48" i="8"/>
  <c r="G46" i="8"/>
  <c r="I251" i="7"/>
  <c r="I253" i="7" s="1"/>
  <c r="H251" i="7"/>
  <c r="H253" i="7" s="1"/>
  <c r="I243" i="7"/>
  <c r="H243" i="7"/>
  <c r="I241" i="7"/>
  <c r="H241" i="7"/>
  <c r="I237" i="7"/>
  <c r="H237" i="7"/>
  <c r="I235" i="7"/>
  <c r="H235" i="7"/>
  <c r="I233" i="7"/>
  <c r="H233" i="7"/>
  <c r="I231" i="7"/>
  <c r="H231" i="7"/>
  <c r="I229" i="7"/>
  <c r="H229" i="7"/>
  <c r="I227" i="7"/>
  <c r="H227" i="7"/>
  <c r="I225" i="7"/>
  <c r="H225" i="7"/>
  <c r="I223" i="7"/>
  <c r="H223" i="7"/>
  <c r="I221" i="7"/>
  <c r="H221" i="7"/>
  <c r="I219" i="7"/>
  <c r="H219" i="7"/>
  <c r="I217" i="7"/>
  <c r="H217" i="7"/>
  <c r="I215" i="7"/>
  <c r="H215" i="7"/>
  <c r="I213" i="7"/>
  <c r="H213" i="7"/>
  <c r="I211" i="7"/>
  <c r="H211" i="7"/>
  <c r="I209" i="7"/>
  <c r="H209" i="7"/>
  <c r="I205" i="7"/>
  <c r="H205" i="7"/>
  <c r="I203" i="7"/>
  <c r="H203" i="7"/>
  <c r="I201" i="7"/>
  <c r="H201" i="7"/>
  <c r="I199" i="7"/>
  <c r="H199" i="7"/>
  <c r="I197" i="7"/>
  <c r="H197" i="7"/>
  <c r="I195" i="7"/>
  <c r="H195" i="7"/>
  <c r="I193" i="7"/>
  <c r="H193" i="7"/>
  <c r="I191" i="7"/>
  <c r="H191" i="7"/>
  <c r="I189" i="7"/>
  <c r="H189" i="7"/>
  <c r="I187" i="7"/>
  <c r="H187" i="7"/>
  <c r="I179" i="7"/>
  <c r="H179" i="7"/>
  <c r="I177" i="7"/>
  <c r="H177" i="7"/>
  <c r="I175" i="7"/>
  <c r="H175" i="7"/>
  <c r="I169" i="7"/>
  <c r="H169" i="7"/>
  <c r="I167" i="7"/>
  <c r="H167" i="7"/>
  <c r="I165" i="7"/>
  <c r="H165" i="7"/>
  <c r="I163" i="7"/>
  <c r="H163" i="7"/>
  <c r="I161" i="7"/>
  <c r="H161" i="7"/>
  <c r="I159" i="7"/>
  <c r="H159" i="7"/>
  <c r="I157" i="7"/>
  <c r="H157" i="7"/>
  <c r="I153" i="7"/>
  <c r="H153" i="7"/>
  <c r="I151" i="7"/>
  <c r="H151" i="7"/>
  <c r="I149" i="7"/>
  <c r="H149" i="7"/>
  <c r="I143" i="7"/>
  <c r="H143" i="7"/>
  <c r="I141" i="7"/>
  <c r="H141" i="7"/>
  <c r="I137" i="7"/>
  <c r="H137" i="7"/>
  <c r="I135" i="7"/>
  <c r="H135" i="7"/>
  <c r="I125" i="7"/>
  <c r="H125" i="7"/>
  <c r="I123" i="7"/>
  <c r="H123" i="7"/>
  <c r="I121" i="7"/>
  <c r="H121" i="7"/>
  <c r="I119" i="7"/>
  <c r="H119" i="7"/>
  <c r="I115" i="7"/>
  <c r="H115" i="7"/>
  <c r="I113" i="7"/>
  <c r="H113" i="7"/>
  <c r="I109" i="7"/>
  <c r="H109" i="7"/>
  <c r="I105" i="7"/>
  <c r="H105" i="7"/>
  <c r="I103" i="7"/>
  <c r="H103" i="7"/>
  <c r="I95" i="7"/>
  <c r="H95" i="7"/>
  <c r="I89" i="7"/>
  <c r="H89" i="7"/>
  <c r="I85" i="7"/>
  <c r="H85" i="7"/>
  <c r="I83" i="7"/>
  <c r="H83" i="7"/>
  <c r="I81" i="7"/>
  <c r="H81" i="7"/>
  <c r="I79" i="7"/>
  <c r="H79" i="7"/>
  <c r="I77" i="7"/>
  <c r="H77" i="7"/>
  <c r="I75" i="7"/>
  <c r="H75" i="7"/>
  <c r="I73" i="7"/>
  <c r="H73" i="7"/>
  <c r="I71" i="7"/>
  <c r="H71" i="7"/>
  <c r="I69" i="7"/>
  <c r="H69" i="7"/>
  <c r="I65" i="7"/>
  <c r="H65" i="7"/>
  <c r="I63" i="7"/>
  <c r="H63" i="7"/>
  <c r="I59" i="7"/>
  <c r="H59" i="7"/>
  <c r="I53" i="7"/>
  <c r="H53" i="7"/>
  <c r="I51" i="7"/>
  <c r="H51" i="7"/>
  <c r="H21" i="7"/>
  <c r="I17" i="7"/>
  <c r="I15" i="7"/>
  <c r="H11" i="7" l="1"/>
  <c r="H13" i="7"/>
  <c r="G134" i="8"/>
  <c r="G15" i="8" s="1"/>
  <c r="G58" i="8"/>
  <c r="G9" i="8" s="1"/>
  <c r="H245" i="7"/>
  <c r="G19" i="7" s="1"/>
  <c r="I245" i="7"/>
  <c r="H19" i="7" s="1"/>
  <c r="I19" i="7" s="1"/>
  <c r="G11" i="7"/>
  <c r="I11" i="7" s="1"/>
  <c r="I127" i="7"/>
  <c r="H97" i="7"/>
  <c r="I97" i="7"/>
  <c r="H9" i="7"/>
  <c r="G66" i="8"/>
  <c r="E76" i="8"/>
  <c r="G76" i="8" s="1"/>
  <c r="G80" i="8" s="1"/>
  <c r="G11" i="8" s="1"/>
  <c r="G23" i="8" s="1"/>
  <c r="G14" i="2" s="1"/>
  <c r="G9" i="7"/>
  <c r="H181" i="7"/>
  <c r="I181" i="7"/>
  <c r="G13" i="7"/>
  <c r="I13" i="7" s="1"/>
  <c r="G21" i="7"/>
  <c r="I21" i="7" s="1"/>
  <c r="H127" i="7"/>
  <c r="H23" i="7" l="1"/>
  <c r="H12" i="2" s="1"/>
  <c r="I9" i="7"/>
  <c r="I23" i="7" s="1"/>
  <c r="I25" i="7" s="1"/>
  <c r="I27" i="7" s="1"/>
  <c r="G25" i="8"/>
  <c r="G27" i="8" s="1"/>
  <c r="G23" i="7"/>
  <c r="G12" i="2" s="1"/>
  <c r="H25" i="7"/>
  <c r="H27" i="7" s="1"/>
  <c r="G25" i="7" l="1"/>
  <c r="G27" i="7" s="1"/>
  <c r="G28" i="5" l="1"/>
  <c r="G13" i="6" s="1"/>
  <c r="A8" i="5"/>
  <c r="A10" i="5" s="1"/>
  <c r="A12" i="5" s="1"/>
  <c r="A14" i="5" s="1"/>
  <c r="A16" i="5" s="1"/>
  <c r="A18" i="5" s="1"/>
  <c r="A20" i="5" s="1"/>
  <c r="A22" i="5" s="1"/>
  <c r="A24" i="5" s="1"/>
  <c r="A26" i="5" s="1"/>
  <c r="A11" i="4"/>
  <c r="A13" i="4" s="1"/>
  <c r="A15" i="4" s="1"/>
  <c r="A17" i="4" s="1"/>
  <c r="G20" i="4" l="1"/>
  <c r="G12" i="6" s="1"/>
  <c r="G14" i="6" s="1"/>
  <c r="G8" i="2" l="1"/>
  <c r="G15" i="6"/>
  <c r="G16" i="6" s="1"/>
  <c r="I22" i="2"/>
  <c r="I20" i="2"/>
  <c r="I18" i="2"/>
  <c r="I14" i="2" l="1"/>
  <c r="I16" i="2"/>
  <c r="I30" i="2" s="1"/>
  <c r="I10" i="2" l="1"/>
  <c r="I24" i="2"/>
  <c r="I12" i="2"/>
  <c r="I31" i="2" l="1"/>
  <c r="I28" i="2"/>
  <c r="I33" i="2" s="1"/>
  <c r="I8" i="2"/>
</calcChain>
</file>

<file path=xl/sharedStrings.xml><?xml version="1.0" encoding="utf-8"?>
<sst xmlns="http://schemas.openxmlformats.org/spreadsheetml/2006/main" count="1032" uniqueCount="431">
  <si>
    <t>1. PREDDELA</t>
  </si>
  <si>
    <t>1.</t>
  </si>
  <si>
    <t>2.</t>
  </si>
  <si>
    <t>kos</t>
  </si>
  <si>
    <t>3.</t>
  </si>
  <si>
    <t>2. ZEMELJSKA DELA</t>
  </si>
  <si>
    <t>7. TUJE STORITVE</t>
  </si>
  <si>
    <t>Projektantski nadzor</t>
  </si>
  <si>
    <t>ur</t>
  </si>
  <si>
    <t>3. VOZIŠČNE KONSTRUKCIJE</t>
  </si>
  <si>
    <t>7.8. NADZOR</t>
  </si>
  <si>
    <t>SKUPAJ:</t>
  </si>
  <si>
    <t>km</t>
  </si>
  <si>
    <t>4.</t>
  </si>
  <si>
    <t>4. ODVODNJAVANJE</t>
  </si>
  <si>
    <t>6.</t>
  </si>
  <si>
    <t>6. OPREMA CEST</t>
  </si>
  <si>
    <t>5. GRADBENA IN OBRTNIŠKA DELA</t>
  </si>
  <si>
    <t>5.</t>
  </si>
  <si>
    <t>7.</t>
  </si>
  <si>
    <t>8.</t>
  </si>
  <si>
    <t>9.</t>
  </si>
  <si>
    <t>10.</t>
  </si>
  <si>
    <t>11.</t>
  </si>
  <si>
    <t>12.</t>
  </si>
  <si>
    <t>13.</t>
  </si>
  <si>
    <t>1.3.1 Omejitve prometa</t>
  </si>
  <si>
    <t>dan</t>
  </si>
  <si>
    <t>Prevoz materiala na razdaljo nad 5000 do 7000 m</t>
  </si>
  <si>
    <t>t.</t>
  </si>
  <si>
    <t>1.1 Geodetska dela</t>
  </si>
  <si>
    <t>1.2 Čiščenje terena</t>
  </si>
  <si>
    <t>1.3 Ostala preddela</t>
  </si>
  <si>
    <t>2.1 Izkopi</t>
  </si>
  <si>
    <t>2.2  Planum temeljnih tal</t>
  </si>
  <si>
    <t>2.9 Razprostiranje odvečnega materiala</t>
  </si>
  <si>
    <t>3.1 Nosilne plasti</t>
  </si>
  <si>
    <t>3.1.1 Nevezane nosilne plasti</t>
  </si>
  <si>
    <t>Izdelava temelja iz cementnega betona C 12/15, globine 80cm, premera 40cm</t>
  </si>
  <si>
    <t>6.1 Pokončna OPREMA CEST</t>
  </si>
  <si>
    <t>DDV(22%)</t>
  </si>
  <si>
    <t>SKUPAJ (z DDV):</t>
  </si>
  <si>
    <t>Ureditev planuma temeljnih tal zrnate kamnine - 3. kategorije</t>
  </si>
  <si>
    <t>Opomba:</t>
  </si>
  <si>
    <t>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</si>
  <si>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t>Demontaža prometnega znaka na enem podstavku</t>
  </si>
  <si>
    <t xml:space="preserve">1.2.3 Porušitev in odstranitev voziščnih konstrukcij </t>
  </si>
  <si>
    <t>Rezanje asfaltne plasti s talno diamantno žago, debele 6 do 10cm - CESTA</t>
  </si>
  <si>
    <t>Porušitev in odstranitev robnika iz cementnega betona (15/25cm)</t>
  </si>
  <si>
    <t>Široki izkop plodne zemljine - 1.kategorije - strojno za nakladanjem</t>
  </si>
  <si>
    <t>3.1.3. Asfaltne spodnje nosilne (stabilizirane) plasti z bitumenskimi vezivi</t>
  </si>
  <si>
    <t>3.2. OBRABNE IN ZAPORNE PLASTI</t>
  </si>
  <si>
    <t>3.2.2. Vezane obrabne in zaporne plasti - bitumenski betoni</t>
  </si>
  <si>
    <t>3.5. ROBNI ELEMENTI VOZIŠČ</t>
  </si>
  <si>
    <t>3.5.2 Robniki</t>
  </si>
  <si>
    <t>Dobava in vgraditev stebrička za prometni znak iz vroče cinkane jeklene cevi premera 64 mm, dolge 3000 mm</t>
  </si>
  <si>
    <t>6.2. OZNAČBE NA VOZIŠČU</t>
  </si>
  <si>
    <t xml:space="preserve">Humuziranje zelenice brez valjanja, v debelini do 15 cm – strojno (material iz postavke: površinsko izkop plodne zemljine) </t>
  </si>
  <si>
    <t>Doplačilo za zatravitev s semenom</t>
  </si>
  <si>
    <t>2.5. Brežine in zelenice</t>
  </si>
  <si>
    <t>Odstranitev (ureditev) grmovja (žive meje) na redko porasli površini (do 50% pokritega tlorisa) - ročno</t>
  </si>
  <si>
    <t>Rezanje asfaltne plasti s talno diamantno žago, debele do 5cm - PLOČNIK</t>
  </si>
  <si>
    <t>Porušitev in odstranitev robnika iz cementnega betona (10/20cm)</t>
  </si>
  <si>
    <t>14.</t>
  </si>
  <si>
    <t>15.</t>
  </si>
  <si>
    <t>Zavarovanje gradbišča v času gradnje s popolno zaporo prometa in ureditvijo obvoza</t>
  </si>
  <si>
    <t>Porušitev in odstranitev tlakovanih površin - travni tlakovci - PARKIRIŠČA</t>
  </si>
  <si>
    <t>1.2.1 Odstranitev grmovja, dreves, vej in panjev</t>
  </si>
  <si>
    <t>16.</t>
  </si>
  <si>
    <t>17.</t>
  </si>
  <si>
    <t>18.</t>
  </si>
  <si>
    <t>Široki izkop zrnate kamnine - 3.kategorije - strojno z nakladanjem</t>
  </si>
  <si>
    <t>1.2.2 Odstranitev prometne signalizacije in opreme</t>
  </si>
  <si>
    <t>Porušitev in odstranitev asfaltne plasti v debelini do 5 cm - PLOČNIK (rezkanje vozišča, ter vgradnja v tampon)</t>
  </si>
  <si>
    <t>Porušitev in odstranitev asfaltne plasti v debelini 6 do 10 cm - CESTA (rezkanje vozišča, ter vgradnja v tampon)</t>
  </si>
  <si>
    <t>Rezkanje asfaltne krovne plasti v debelini do 3 cm  (vgradnja v tampon)</t>
  </si>
  <si>
    <t>Razprostiranje (taksa) odvečne plodne zemljine - 1. kategorije</t>
  </si>
  <si>
    <t>Razprostiranje (taksa) odvečne zrnate kamnine - 3. kategorije</t>
  </si>
  <si>
    <t>Razprostiranje (taksa) odvečnega drugega materiala (bet.robniki)</t>
  </si>
  <si>
    <t>Izdelava obrabne in zaporne plasti bitumenizirane zmesi AC 8 surf B50/70, A3/Z2 v debelini 3 cm - CESTA</t>
  </si>
  <si>
    <t>1.2.4 Porušitev in odstranitev objektov</t>
  </si>
  <si>
    <t xml:space="preserve">Porušitev in odstranitev obstoječega pokrova  kanalizacijskega  jaška in postavitev oz. montaža pokrova na novo višino </t>
  </si>
  <si>
    <t>19.</t>
  </si>
  <si>
    <t>Izdelava obrabne in zaporne plasti bitumenizirane zmesi AC 8 surf B70/100, A5 v debelini 4 cm - PLOČNIK</t>
  </si>
  <si>
    <t>Izdelava obrabne in zaporne plasti bitumenizirane zmesi AC 8 surf B70/100, A5 v debelini 4 cm - KOLESARSKA</t>
  </si>
  <si>
    <t>Doplačilo za izdelavo prekinjenih vzdolžnih označb na vozišču, širina črte 12 cm (3-3-3)</t>
  </si>
  <si>
    <r>
      <t>m</t>
    </r>
    <r>
      <rPr>
        <vertAlign val="superscript"/>
        <sz val="11"/>
        <rFont val="Arial"/>
        <family val="2"/>
        <charset val="238"/>
      </rPr>
      <t>2</t>
    </r>
  </si>
  <si>
    <r>
      <t>m</t>
    </r>
    <r>
      <rPr>
        <vertAlign val="superscript"/>
        <sz val="11"/>
        <rFont val="Arial"/>
        <family val="2"/>
        <charset val="238"/>
      </rPr>
      <t>1</t>
    </r>
  </si>
  <si>
    <r>
      <t>m</t>
    </r>
    <r>
      <rPr>
        <vertAlign val="superscript"/>
        <sz val="11"/>
        <rFont val="Arial"/>
        <family val="2"/>
        <charset val="238"/>
      </rPr>
      <t>3</t>
    </r>
  </si>
  <si>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12 cm - ločilna neprekinjena in prekinjena črta (5111, 5121)</t>
    </r>
  </si>
  <si>
    <r>
      <t>Izdelava tankoslojne prečne in ostalih označb na vozišču z enokomponentno rumeno barvo, vključno 250 g/m</t>
    </r>
    <r>
      <rPr>
        <vertAlign val="superscript"/>
        <sz val="11"/>
        <rFont val="Arial"/>
        <family val="2"/>
        <charset val="238"/>
      </rPr>
      <t>2</t>
    </r>
    <r>
      <rPr>
        <sz val="11"/>
        <rFont val="Arial"/>
        <family val="2"/>
        <charset val="238"/>
      </rPr>
      <t xml:space="preserve"> posipa z drobci / kroglicami stekla, strojno, debelina plasti suhe snovi 200</t>
    </r>
    <r>
      <rPr>
        <sz val="11"/>
        <rFont val="Symbol"/>
        <family val="1"/>
        <charset val="2"/>
      </rPr>
      <t>m</t>
    </r>
    <r>
      <rPr>
        <sz val="11"/>
        <rFont val="Arial"/>
        <family val="2"/>
        <charset val="238"/>
      </rPr>
      <t>m, površina označbe nad 1,5 m</t>
    </r>
    <r>
      <rPr>
        <vertAlign val="superscript"/>
        <sz val="11"/>
        <rFont val="Arial"/>
        <family val="2"/>
        <charset val="238"/>
      </rPr>
      <t>2</t>
    </r>
    <r>
      <rPr>
        <sz val="11"/>
        <rFont val="Arial"/>
        <family val="2"/>
        <charset val="238"/>
      </rPr>
      <t xml:space="preserve"> (5352) - INVALID. PM</t>
    </r>
  </si>
  <si>
    <t>3.4 TLAKOVANE OBRABNE PLASTI</t>
  </si>
  <si>
    <t>Izdelava tlakovane obrabne plasti iz peska 2/5mm, debeline 5 cm</t>
  </si>
  <si>
    <t>20.</t>
  </si>
  <si>
    <t>Izdelava nosilne plasti bituminizirane zmesi AC 22 base B50/70 A3/Z5 v debelini 9 cm - CESTA</t>
  </si>
  <si>
    <t>Izdelava tlakovane obrabne plasti iz plošč za zatravljanje iz cementnega betona velikosti 33/50/10cm, stiki zaliti s peskom, na podložni plasti iz peska 2/4mm, debeline 3cm</t>
  </si>
  <si>
    <t>Izdelava tlakovane obrabne plasti iz pranega litega betona, debeline 12cm, na podložni plasti iz armiranega betona, debeline 15cm, na podložni plasti iz peska 0.2-2mm, debeline 5mm</t>
  </si>
  <si>
    <t>Dobava in vgraditev stebrička za prometni znak iz vroče cinkane jeklene cevi premera 64 mm, dolge 3500 mm</t>
  </si>
  <si>
    <t>Dobava in vgraditev stebrička za prometni znak iz vroče cinkane jeklene cevi premera 64 mm, dolge 4500 mm</t>
  </si>
  <si>
    <t>UREDITEV VOJKOVE CESTE OD KRIŽIŠČA Z UL. MILOJKE ŠTRUKELJ</t>
  </si>
  <si>
    <t>OD KRIŽIŠČA Z UL. XXX. DIVIZIJE VKLJUČNO Z KRIŽIŠČEM Z UL. XXX. DIVIZIJE</t>
  </si>
  <si>
    <t>Upravičen
strošek</t>
  </si>
  <si>
    <t>Neupravičen 
strošek</t>
  </si>
  <si>
    <t>SKUPAJ</t>
  </si>
  <si>
    <t>REKAPITULACIJA STROŠKOV</t>
  </si>
  <si>
    <t>1. URBANA OPREMA IN HORTIKULTURA</t>
  </si>
  <si>
    <t>2. VOJKOVA CESTA</t>
  </si>
  <si>
    <t>6. VODOVOD</t>
  </si>
  <si>
    <t>3. KRIŽIŠČE XXX. DIVIZIJE in UL.XXX.DIVIZIJE</t>
  </si>
  <si>
    <t>5. EL.INŠTALACIJE in EL.OPREMA</t>
  </si>
  <si>
    <t>5.1 JR KAB.KAN in JAVNA RAZSVETLJAVA</t>
  </si>
  <si>
    <t>5.2 KAB.KAN - EL.PRIMORSKA</t>
  </si>
  <si>
    <t>5.3 KAB.KAN. - KaTe</t>
  </si>
  <si>
    <t>1. URBANA OPREMA</t>
  </si>
  <si>
    <t>Splošne zahteve:</t>
  </si>
  <si>
    <t>Uporabljeni gradbeni proizvodi morajo ustrezati predpisanim standardom v skladu z Zakonom o gradbenih proizvodih (ULRS 52/2000) in podzakonskimi akti.  Vsa dela morajo biti izvedena pravilno in po pravilih stroke.  Vgrajeni material mora ustrezati veljavnim normativom in  standardom, ter ustrezati predpisani kvaliteti določeni s projektom, kar se dokaže z izvidi in atesti, ki morajo biti vračunani cenah po enoti.</t>
  </si>
  <si>
    <t>V ponudbeni ceni je potrebno upoštevati vse povezane stroške, ki so potrebni za tehnično pravilno izvedbo del, ki jih ponuja v izvedbo (kot npr. razni pritrdilni materiali, vezni in tesnilni materiali, podkonstrukcije in podobno.</t>
  </si>
  <si>
    <t>Izvajalec mora projektantu arhitekture in naročniku predložiti v potrditev vzorce vseh zaključnih materialov in obdelav in vse ostale zahtevane vzorce, ter v skladu s potrjenim izborom naročiti material in izvesti dela. Vgradnja brez pisne potrditve ni dovoljena!</t>
  </si>
  <si>
    <t>Izvajalec mora pred izvedbo vse mere in dimenzije preveriti na gradbišču. Predloge vseh morebitnih spremembe je potrebno uskladiti s projektantom!</t>
  </si>
  <si>
    <t>št.</t>
  </si>
  <si>
    <t>šifra</t>
  </si>
  <si>
    <t>opis del</t>
  </si>
  <si>
    <t>količina</t>
  </si>
  <si>
    <t>enota</t>
  </si>
  <si>
    <t>cena/enota</t>
  </si>
  <si>
    <t>Znesek</t>
  </si>
  <si>
    <r>
      <rPr>
        <sz val="11"/>
        <color rgb="FF000000"/>
        <rFont val="Arial"/>
        <family val="2"/>
        <charset val="1"/>
      </rPr>
      <t>Količki:</t>
    </r>
    <r>
      <rPr>
        <b/>
        <sz val="11"/>
        <color rgb="FF000000"/>
        <rFont val="Arial"/>
        <family val="2"/>
        <charset val="1"/>
      </rPr>
      <t>dobava in montaža kovinskih količkov z okroglim presekom, kot na primer</t>
    </r>
    <r>
      <rPr>
        <sz val="11"/>
        <color rgb="FF000000"/>
        <rFont val="Arial"/>
        <family val="2"/>
        <charset val="1"/>
      </rPr>
      <t>Donat DON100</t>
    </r>
    <r>
      <rPr>
        <sz val="11"/>
        <color rgb="FF000000"/>
        <rFont val="Arial"/>
        <family val="2"/>
        <charset val="1"/>
      </rPr>
      <t>(proizvajalec Mmcite) ali adekvaten. Stebrički morajo biti antikorozijsko zaščiteni z vročim cinkanjem in v celoti barvani s temno sivo antracitno barvo (npr. Miox  2k art: 233).  Količke se z vijaki pritrjuje v podložno AB ploščo pred vgradnjo finalnega tlaka. Pritrditev po končanih delih ne sme biti vidna. Na količkih naj bo odsevna nalepka.</t>
    </r>
  </si>
  <si>
    <t>kpl</t>
  </si>
  <si>
    <r>
      <rPr>
        <sz val="11"/>
        <color rgb="FF00000A"/>
        <rFont val="Arial"/>
        <family val="2"/>
        <charset val="1"/>
      </rPr>
      <t>Klopi</t>
    </r>
    <r>
      <rPr>
        <b/>
        <sz val="11"/>
        <color rgb="FF00000A"/>
        <rFont val="Arial"/>
        <family val="2"/>
        <charset val="1"/>
      </rPr>
      <t>: izdelava AB temelja ter dobava in montaža klopi z naslonjalom (Petrič</t>
    </r>
    <r>
      <rPr>
        <sz val="11"/>
        <color rgb="FF00000A"/>
        <rFont val="Arial"/>
        <family val="2"/>
        <charset val="1"/>
      </rPr>
      <t>Metro</t>
    </r>
    <r>
      <rPr>
        <sz val="11"/>
        <color rgb="FF00000A"/>
        <rFont val="Arial"/>
        <family val="2"/>
        <charset val="1"/>
      </rPr>
      <t>), skupne širine 70 cm dolžine 162 cm; nosilni elementi kovinski, vroče cinkani in barvani s temno sivo antracitno barvo; leseni deli obdelani in površinsko zaščiteni z brezbarvno, UV odporno površinsko impregnacijo.</t>
    </r>
  </si>
  <si>
    <r>
      <rPr>
        <sz val="11"/>
        <color rgb="FF00000A"/>
        <rFont val="Arial"/>
        <family val="2"/>
        <charset val="1"/>
      </rPr>
      <t>Smetnjak</t>
    </r>
    <r>
      <rPr>
        <b/>
        <sz val="11"/>
        <color rgb="FF00000A"/>
        <rFont val="Arial"/>
        <family val="2"/>
        <charset val="1"/>
      </rPr>
      <t>: dobava in montaža zaprtih zbiralnikov za ločeno zbiranje odpadkov (papir, plastika, mešani) z integriranim pepelnikom; z ustrezno stabilnostjo, v celoti narejeni v jeklu, dimenzij 94x26x98,5 cm; vijačen v armiran liti beton oziroma v AB temelj, če se nahaja na območju granitnih kock ali zatravljenih površin. Zbiralniki morajo biti zaščita pred korozijo z vročim cinkanjem in barvanjem s temno sivo antracitno barvo (npr. Miox  2k art: 233). Notranji koši narejeni iz vroče cinkane pločevine. Kot na primer:</t>
    </r>
    <r>
      <rPr>
        <sz val="11"/>
        <color rgb="FF00000A"/>
        <rFont val="Arial"/>
        <family val="2"/>
        <charset val="1"/>
      </rPr>
      <t>Crystal CS330</t>
    </r>
    <r>
      <rPr>
        <sz val="11"/>
        <color rgb="FF00000A"/>
        <rFont val="Arial"/>
        <family val="2"/>
        <charset val="1"/>
      </rPr>
      <t>(proizvajalec: mmcite) ali adekvaten.</t>
    </r>
  </si>
  <si>
    <r>
      <rPr>
        <sz val="11"/>
        <color rgb="FF000000"/>
        <rFont val="Arial"/>
        <family val="2"/>
        <charset val="1"/>
      </rPr>
      <t>Avtobusno postajališče:</t>
    </r>
    <r>
      <rPr>
        <b/>
        <sz val="11"/>
        <color rgb="FF000000"/>
        <rFont val="Arial"/>
        <family val="2"/>
        <charset val="1"/>
      </rPr>
      <t>dobava, izdelava temelja in montaža avtobusne nadstrešnice z nosilno kovinsko konstrukcijo iz pravokotnih, zaprtih profilov, s zaprtim hrbtiščem (varnostno steklo) in integrirano klopjo z lesenim sediščem kot npr.</t>
    </r>
    <r>
      <rPr>
        <sz val="11"/>
        <color rgb="FF000000"/>
        <rFont val="Arial"/>
        <family val="2"/>
        <charset val="1"/>
      </rPr>
      <t>Metalco HUT</t>
    </r>
    <r>
      <rPr>
        <sz val="11"/>
        <color rgb="FF000000"/>
        <rFont val="Arial"/>
        <family val="2"/>
        <charset val="1"/>
      </rPr>
      <t>; kovinski deli zaščita pred korozijo z vročim cinkanjem in barvanjem s temno sivo antracitno barvo (npr. Miox  2k art: 233).</t>
    </r>
  </si>
  <si>
    <t>SKUPAJ URBANA OPREMA</t>
  </si>
  <si>
    <t>2. HORTIKULTURA</t>
  </si>
  <si>
    <t>Pri saditvah dreves in gromovnic je potrebno upoštevati vsa pripravljalna dela pred posaditvijo, vključno s pripravo zemljine na območju saditve, gnojenjem, zalivanjem in nego do prevzema.</t>
  </si>
  <si>
    <t>znesek</t>
  </si>
  <si>
    <r>
      <rPr>
        <sz val="11"/>
        <color rgb="FF000000"/>
        <rFont val="Arial"/>
        <family val="2"/>
        <charset val="1"/>
      </rPr>
      <t>Drevoredna zasaditev na vzhodni strani Vojkove ulice</t>
    </r>
    <r>
      <rPr>
        <b/>
        <sz val="11"/>
        <color rgb="FF000000"/>
        <rFont val="Arial"/>
        <family val="2"/>
        <charset val="1"/>
      </rPr>
      <t>; dobava in zasaditev; vrsta:</t>
    </r>
    <r>
      <rPr>
        <sz val="11"/>
        <color rgb="FF000000"/>
        <rFont val="Arial"/>
        <family val="2"/>
        <charset val="1"/>
      </rPr>
      <t>Morus platanifolia 'Fruitless' (murva).</t>
    </r>
    <r>
      <rPr>
        <sz val="11"/>
        <color rgb="FF000000"/>
        <rFont val="Arial"/>
        <family val="2"/>
        <charset val="1"/>
      </rPr>
      <t>Obseg debla 1 m nad tlemi 16-18 cm, 3x presajena sadika s koreninsko balo v mreži.</t>
    </r>
  </si>
  <si>
    <r>
      <rPr>
        <sz val="11"/>
        <color rgb="FF000000"/>
        <rFont val="Arial"/>
        <family val="2"/>
        <charset val="1"/>
      </rPr>
      <t>Skupine dreves na Vojkovi</t>
    </r>
    <r>
      <rPr>
        <b/>
        <sz val="11"/>
        <color rgb="FF000000"/>
        <rFont val="Arial"/>
        <family val="2"/>
        <charset val="1"/>
      </rPr>
      <t>; dobava in zasaditev; vrsta:</t>
    </r>
    <r>
      <rPr>
        <sz val="11"/>
        <color rgb="FF000000"/>
        <rFont val="Arial"/>
        <family val="2"/>
        <charset val="1"/>
      </rPr>
      <t>Prunus x Schmitti (Šmitova češnja).</t>
    </r>
    <r>
      <rPr>
        <sz val="11"/>
        <color rgb="FF000000"/>
        <rFont val="Arial"/>
        <family val="2"/>
        <charset val="1"/>
      </rPr>
      <t>Obseg debla 1 m nad tlemi 16-18 cm, 3x presajena sadika s koreninsko balo v mreži.</t>
    </r>
  </si>
  <si>
    <r>
      <rPr>
        <sz val="11"/>
        <color rgb="FF000000"/>
        <rFont val="Arial"/>
        <family val="2"/>
        <charset val="1"/>
      </rPr>
      <t>Drevesa pri klopeh (Stara pot, Žabji kraj)</t>
    </r>
    <r>
      <rPr>
        <b/>
        <sz val="11"/>
        <color rgb="FF000000"/>
        <rFont val="Arial"/>
        <family val="2"/>
        <charset val="1"/>
      </rPr>
      <t>; dobava in zasaditev; vrsta:</t>
    </r>
    <r>
      <rPr>
        <sz val="11"/>
        <color rgb="FF000000"/>
        <rFont val="Arial"/>
        <family val="2"/>
        <charset val="1"/>
      </rPr>
      <t>Morus platanifolia 'Fruitless' (murva).</t>
    </r>
    <r>
      <rPr>
        <sz val="11"/>
        <color rgb="FF000000"/>
        <rFont val="Arial"/>
        <family val="2"/>
        <charset val="1"/>
      </rPr>
      <t>Obseg debla 1 m nad tlemi 16-18 cm, 3x presajena sadika s koreninsko balo v mreži.</t>
    </r>
  </si>
  <si>
    <r>
      <rPr>
        <sz val="11"/>
        <color rgb="FF000000"/>
        <rFont val="Arial"/>
        <family val="2"/>
        <charset val="1"/>
      </rPr>
      <t>Drevesa na vogalu Vojkova/XXX.divizije</t>
    </r>
    <r>
      <rPr>
        <b/>
        <sz val="11"/>
        <color rgb="FF000000"/>
        <rFont val="Arial"/>
        <family val="2"/>
      </rPr>
      <t>; dobava in zasaditev; vrsta:</t>
    </r>
    <r>
      <rPr>
        <b/>
        <sz val="11"/>
        <color rgb="FF000000"/>
        <rFont val="Arial"/>
        <family val="2"/>
        <charset val="1"/>
      </rPr>
      <t>Aesculus hippocastanum 'Baumannii</t>
    </r>
    <r>
      <rPr>
        <b/>
        <sz val="11"/>
        <color rgb="FF000000"/>
        <rFont val="Arial"/>
        <family val="2"/>
      </rPr>
      <t>(</t>
    </r>
    <r>
      <rPr>
        <b/>
        <sz val="11"/>
        <color rgb="FF000000"/>
        <rFont val="Arial"/>
        <family val="2"/>
        <charset val="1"/>
      </rPr>
      <t>divji kostanj z vrstnatimi cvetovi brez sadežev</t>
    </r>
    <r>
      <rPr>
        <sz val="11"/>
        <color rgb="FF000000"/>
        <rFont val="Arial"/>
        <family val="2"/>
        <charset val="1"/>
      </rPr>
      <t>).</t>
    </r>
    <r>
      <rPr>
        <sz val="11"/>
        <color rgb="FF000000"/>
        <rFont val="Arial"/>
        <family val="2"/>
        <charset val="1"/>
      </rPr>
      <t>Obseg debla 1 m nad tlemi 16-18 cm, 3x presajena sadika s koreninsko balo v mreži.</t>
    </r>
  </si>
  <si>
    <r>
      <rPr>
        <sz val="11"/>
        <color rgb="FF000000"/>
        <rFont val="Arial"/>
        <family val="2"/>
        <charset val="1"/>
      </rPr>
      <t>Drevesa v ulici XXX. divizije</t>
    </r>
    <r>
      <rPr>
        <b/>
        <sz val="11"/>
        <color rgb="FF000000"/>
        <rFont val="Arial"/>
        <family val="2"/>
        <charset val="1"/>
      </rPr>
      <t>; dobava in zasaditev; vrsta:</t>
    </r>
    <r>
      <rPr>
        <sz val="11"/>
        <color rgb="FF000000"/>
        <rFont val="Arial"/>
        <family val="2"/>
        <charset val="1"/>
      </rPr>
      <t>Ligustrum lucidum (bleščeča kalina).</t>
    </r>
    <r>
      <rPr>
        <sz val="11"/>
        <color rgb="FF000000"/>
        <rFont val="Arial"/>
        <family val="2"/>
        <charset val="1"/>
      </rPr>
      <t>Obseg debla 1 m nad tlemi 16-18 cm, 3x presajena sadika s koreninsko balo v mreži.</t>
    </r>
  </si>
  <si>
    <r>
      <rPr>
        <sz val="11"/>
        <color rgb="FF000000"/>
        <rFont val="Arial"/>
        <family val="2"/>
        <charset val="1"/>
      </rPr>
      <t>Trajnice pri avtobusnem postajališču;</t>
    </r>
    <r>
      <rPr>
        <b/>
        <sz val="11"/>
        <color rgb="FF000000"/>
        <rFont val="Arial"/>
        <family val="2"/>
        <charset val="1"/>
      </rPr>
      <t>dobava in zasaditev; vrsta:</t>
    </r>
    <r>
      <rPr>
        <sz val="11"/>
        <color rgb="FF000000"/>
        <rFont val="Arial"/>
        <family val="2"/>
        <charset val="1"/>
      </rPr>
      <t>Stipa tenuissima (nežna bodalica).</t>
    </r>
    <r>
      <rPr>
        <sz val="11"/>
        <color rgb="FF000000"/>
        <rFont val="Arial"/>
        <family val="2"/>
        <charset val="1"/>
      </rPr>
      <t>Gostotoa: 8 sadik/m2.</t>
    </r>
  </si>
  <si>
    <t>m2</t>
  </si>
  <si>
    <r>
      <rPr>
        <sz val="11"/>
        <color rgb="FF000000"/>
        <rFont val="Arial"/>
        <family val="2"/>
        <charset val="1"/>
      </rPr>
      <t>Trajnice na vogalu ulice Žabji kraj</t>
    </r>
    <r>
      <rPr>
        <b/>
        <sz val="11"/>
        <color rgb="FF000000"/>
        <rFont val="Arial"/>
        <family val="2"/>
        <charset val="1"/>
      </rPr>
      <t>; dobava in zasaditev; vrsta:</t>
    </r>
    <r>
      <rPr>
        <sz val="11"/>
        <color rgb="FF000000"/>
        <rFont val="Arial"/>
        <family val="2"/>
        <charset val="1"/>
      </rPr>
      <t>Achillea fillipendulina 'Summer Gold' (rumeni rman).</t>
    </r>
    <r>
      <rPr>
        <sz val="11"/>
        <color rgb="FF000000"/>
        <rFont val="Arial"/>
        <family val="2"/>
        <charset val="1"/>
      </rPr>
      <t>Gostotoa: 8 sadik/m2.</t>
    </r>
  </si>
  <si>
    <r>
      <rPr>
        <sz val="11"/>
        <color rgb="FF000000"/>
        <rFont val="Arial"/>
        <family val="2"/>
        <charset val="1"/>
      </rPr>
      <t>Trajnice vzdolž Vojkove ulice</t>
    </r>
    <r>
      <rPr>
        <b/>
        <sz val="11"/>
        <color rgb="FF000000"/>
        <rFont val="Arial"/>
        <family val="2"/>
        <charset val="1"/>
      </rPr>
      <t>; dobava in zasaditev; vrsta:</t>
    </r>
    <r>
      <rPr>
        <sz val="11"/>
        <color rgb="FF000000"/>
        <rFont val="Arial"/>
        <family val="2"/>
        <charset val="1"/>
      </rPr>
      <t>Achillea fillipendulina 'Summer Gold' (rumeni rman).</t>
    </r>
    <r>
      <rPr>
        <sz val="11"/>
        <color rgb="FF000000"/>
        <rFont val="Arial"/>
        <family val="2"/>
        <charset val="1"/>
      </rPr>
      <t>Gostotoa: 8 sadik/m2.</t>
    </r>
  </si>
  <si>
    <r>
      <rPr>
        <sz val="11"/>
        <color rgb="FF000000"/>
        <rFont val="Arial"/>
        <family val="2"/>
        <charset val="1"/>
      </rPr>
      <t>Trajnice vzdolž Vojkove ulice</t>
    </r>
    <r>
      <rPr>
        <b/>
        <sz val="11"/>
        <color rgb="FF000000"/>
        <rFont val="Arial"/>
        <family val="2"/>
        <charset val="1"/>
      </rPr>
      <t>; dobava in zasaditev; vrsta:</t>
    </r>
    <r>
      <rPr>
        <sz val="11"/>
        <color rgb="FF000000"/>
        <rFont val="Arial"/>
        <family val="2"/>
        <charset val="1"/>
      </rPr>
      <t>Stipa tenuissima (nežna bodalica).</t>
    </r>
    <r>
      <rPr>
        <sz val="11"/>
        <color rgb="FF000000"/>
        <rFont val="Arial"/>
        <family val="2"/>
        <charset val="1"/>
      </rPr>
      <t>Gostotoa: 8 sadik/m2.</t>
    </r>
  </si>
  <si>
    <r>
      <rPr>
        <sz val="11"/>
        <color rgb="FF000000"/>
        <rFont val="Arial"/>
        <family val="2"/>
        <charset val="1"/>
      </rPr>
      <t>Trajnice v ulici XXX.divizije</t>
    </r>
    <r>
      <rPr>
        <b/>
        <sz val="11"/>
        <color rgb="FF000000"/>
        <rFont val="Arial"/>
        <family val="2"/>
        <charset val="1"/>
      </rPr>
      <t>; dobava in zasaditev; vrsta:</t>
    </r>
    <r>
      <rPr>
        <sz val="11"/>
        <color rgb="FF000000"/>
        <rFont val="Arial"/>
        <family val="2"/>
        <charset val="1"/>
      </rPr>
      <t>Stipa tenuissima (nežna bodalica)</t>
    </r>
    <r>
      <rPr>
        <sz val="11"/>
        <color rgb="FF000000"/>
        <rFont val="Arial"/>
        <family val="2"/>
        <charset val="1"/>
      </rPr>
      <t>. Gostotoa: 8 sadik/m2.</t>
    </r>
  </si>
  <si>
    <t>SKUPAJ HORTIKULTURA</t>
  </si>
  <si>
    <t>VOJKOVA ULICA V SOLKANU (odsek Hermelika-Brumat)</t>
  </si>
  <si>
    <t>REKAPITULACIJA (urbana oprema in hortikulturna ureditev)</t>
  </si>
  <si>
    <t>DDV 22%</t>
  </si>
  <si>
    <t>SKUPAJ z DDV</t>
  </si>
  <si>
    <t>Postavka</t>
  </si>
  <si>
    <t>Enota</t>
  </si>
  <si>
    <t>Upravičen
ukrep</t>
  </si>
  <si>
    <t>Neupravičen
ukrep</t>
  </si>
  <si>
    <t>Cena
za enoto</t>
  </si>
  <si>
    <t>Obnova in zavarovanje zakoličbe trase komunalnih vodov v ravninskem terenu (MET.KAN., JR omr., NN omr.., TK omr., VODOVOD)</t>
  </si>
  <si>
    <r>
      <t>Določitev in previrjanje položajev, višin in smeri pri gradnji objekta s površino nad 500 m</t>
    </r>
    <r>
      <rPr>
        <vertAlign val="superscript"/>
        <sz val="11"/>
        <rFont val="Arial"/>
        <family val="2"/>
        <charset val="238"/>
      </rPr>
      <t>2</t>
    </r>
  </si>
  <si>
    <t>Demontaža, odstranitev in odvoz na deponijo jeklenih drogov, jeklenih konzol, ter semaforjev</t>
  </si>
  <si>
    <t>Porušitev in odstranitev tlakovanih površin - prane plošče</t>
  </si>
  <si>
    <t>Izdelava nevezane nosilne plasti enakomerno zrnatega drobljenca iz kamnine v debelini 25 do 30cm</t>
  </si>
  <si>
    <t>Izdelava nevezane nosilne plasti enakomerno zrnatega drobljenca iz sekundarnih surovin (rezkano vozišče)  25 do 30cm</t>
  </si>
  <si>
    <t>Izdelava nosilne plasti bituminizirane zmesi AC 22 base B50/70 A3/Z5 v debelini 9 cm - PREPLASTITEV / TRAPEZNA PLOŠČAD</t>
  </si>
  <si>
    <t>Izdelava obrabne plasti iz malih tlakovcev iz silikatne kamnine velikosti 8/8/8cm, stiki zaliti s cementno fugirno maso, na podložni plasti cementne (lepilne) malte, debeline 6cm - tlakovana MULDA</t>
  </si>
  <si>
    <t>Izdelava obrabne plasti iz velikih tlakovcev iz silikatne kamnine velikosti 20/20/20cm, stiki zaliti s cementno fugirno maso, na podložni plasti cementne (lepilne) malte, debeline 6cm, na podložni plasti iz armiranega betona, debeline 15cm, na podložni plasti iz peska 0,2-2mm, debeline 5mm povozni del sredinskega otoka in razširitve krožnega križišča</t>
  </si>
  <si>
    <t>Izdelava tlakovane obrabne plasti iz prodnikov velikosti 9/14/12cm, stiki zaliti s cementno fugirno maso, na podložni plasti cementne (lepilne) malte, debeline 6cm</t>
  </si>
  <si>
    <t>Tlakovanje s taktilnimi betonskimi ploščami standardne dimenzije 0.3x0.3m, stiki zaliti s trajnoelestično zmesjo.
Kontrast, ki ga zagotavljajo taktilne betonske plošče mora biti najmanj 0.4. Dobava in vgrajevanje opozorilne oznake - čepaste betonske plošče.</t>
  </si>
  <si>
    <t>Dobava in vgraditev predfabriciranega pogreznjenega robnika iz naravnega kamna s prerezom 10/20 cm</t>
  </si>
  <si>
    <t>Dobava in vgraditev stebrička za prometni znak iz vroče cinkane jeklene cevi premera 64 mm, dolge 2000 mm</t>
  </si>
  <si>
    <t>Dobava in vgraditev stebrička za prometni znak iz vroče cinkane jeklene cevi premera 64 mm, dolge 4000 mm</t>
  </si>
  <si>
    <t xml:space="preserve">Dobava in pritrditev trikotnega prometnega znaka, podloga iz vroče cinkane jeklene pločevine, znak z odsevno folijo RA3, dolžina stranice 900 mm (2101) </t>
  </si>
  <si>
    <t>Dobava in pritrditev okroglega prometnega znaka, podloga iz aluminijaste pločevine, znak z odsevno folijo RA3, premera 600mm (2232-3, 2304)</t>
  </si>
  <si>
    <r>
      <t>Dobava in pritrditev prometnega znaka na drog JR, podloga iz aluminijaste pločevine, znak z odsevno folijo RA3, velikost od 0,11 do 0,20 m</t>
    </r>
    <r>
      <rPr>
        <vertAlign val="superscript"/>
        <sz val="11"/>
        <rFont val="Arial"/>
        <family val="2"/>
        <charset val="238"/>
      </rPr>
      <t>2</t>
    </r>
    <r>
      <rPr>
        <sz val="11"/>
        <rFont val="Arial"/>
        <family val="2"/>
        <charset val="238"/>
      </rPr>
      <t xml:space="preserve"> (4702)</t>
    </r>
  </si>
  <si>
    <r>
      <t>Dobava in pritrditev prometnega znaka na drog, podloga iz aluminijaste pločevine, znak z odsevno folijo RA3, velikost od 0,21 do 0,40 m</t>
    </r>
    <r>
      <rPr>
        <vertAlign val="superscript"/>
        <sz val="11"/>
        <rFont val="Arial"/>
        <family val="2"/>
        <charset val="238"/>
      </rPr>
      <t>2</t>
    </r>
    <r>
      <rPr>
        <sz val="11"/>
        <rFont val="Arial"/>
        <family val="2"/>
        <charset val="238"/>
      </rPr>
      <t xml:space="preserve"> (2421, 2422, 2430, 2433, 3202, 3313)</t>
    </r>
  </si>
  <si>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10 cm - ločilna neprekinjena in prekinjena črta (5111) - KOLESARSKA</t>
    </r>
  </si>
  <si>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10 cm - ločilna neprekinjena in prekinjena črta (5111) - PARKIRIŠČE</t>
    </r>
  </si>
  <si>
    <t>62 163</t>
  </si>
  <si>
    <t>Izdelava tankoslojne prečne in ostalih označb na vozišču z enokomponentno belo barvo, vključno 250 g/m2 posipa z drobci/kroglicami stekla, strojno, debelina plasti suhe snovi 250 mikrometrov, širina črte 50 cm - neprekinjena in prekinjena široka prečna črta - prehod za pešce in kolesarje (5231, 5232, 5232.1)</t>
  </si>
  <si>
    <r>
      <t>Izdelava tankoslojne prečne in ostalih označb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250mm, površina označbe do 0,5m</t>
    </r>
    <r>
      <rPr>
        <vertAlign val="superscript"/>
        <sz val="11"/>
        <rFont val="Arial"/>
        <family val="2"/>
        <charset val="238"/>
      </rPr>
      <t>2</t>
    </r>
    <r>
      <rPr>
        <sz val="11"/>
        <rFont val="Arial"/>
        <family val="2"/>
        <charset val="238"/>
      </rPr>
      <t xml:space="preserve"> – (kolesarji na cesti)</t>
    </r>
  </si>
  <si>
    <r>
      <t>Izdelava tankoslojne prečne in ostalih označb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250mm, površina označbe 1,1 do 1,5m</t>
    </r>
    <r>
      <rPr>
        <vertAlign val="superscript"/>
        <sz val="11"/>
        <rFont val="Arial"/>
        <family val="2"/>
        <charset val="238"/>
      </rPr>
      <t>2</t>
    </r>
    <r>
      <rPr>
        <sz val="11"/>
        <rFont val="Arial"/>
        <family val="2"/>
        <charset val="238"/>
      </rPr>
      <t xml:space="preserve"> – puščice za označevanje smeri vožnje</t>
    </r>
  </si>
  <si>
    <r>
      <t>Izdelava tankoslojne prečne in ostalih označb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250mm, površina označbe od 0,9m</t>
    </r>
    <r>
      <rPr>
        <vertAlign val="superscript"/>
        <sz val="11"/>
        <rFont val="Arial"/>
        <family val="2"/>
        <charset val="238"/>
      </rPr>
      <t>2</t>
    </r>
    <r>
      <rPr>
        <sz val="11"/>
        <rFont val="Arial"/>
        <family val="2"/>
        <charset val="238"/>
      </rPr>
      <t xml:space="preserve"> do 2,7m</t>
    </r>
    <r>
      <rPr>
        <vertAlign val="superscript"/>
        <sz val="11"/>
        <rFont val="Arial"/>
        <family val="2"/>
        <charset val="238"/>
      </rPr>
      <t>2</t>
    </r>
    <r>
      <rPr>
        <sz val="11"/>
        <rFont val="Arial"/>
        <family val="2"/>
        <charset val="238"/>
      </rPr>
      <t xml:space="preserve"> na podlagi rdeče obarvanega kremenčevega peska – (simboli na kolesarski stezi)</t>
    </r>
  </si>
  <si>
    <r>
      <t>Izdelava tabkoslojne prečne in ostalih označb na vozišču z enokomponentno rumeno barvo, vključno 250 g/m</t>
    </r>
    <r>
      <rPr>
        <vertAlign val="superscript"/>
        <sz val="11"/>
        <rFont val="Arial"/>
        <family val="2"/>
        <charset val="238"/>
      </rPr>
      <t>2</t>
    </r>
    <r>
      <rPr>
        <sz val="11"/>
        <rFont val="Arial"/>
        <family val="2"/>
        <charset val="238"/>
      </rPr>
      <t xml:space="preserve"> posipa z drobci / kroglicami stekla, strojno, debelina plasti suhe snovi 200</t>
    </r>
    <r>
      <rPr>
        <sz val="11"/>
        <rFont val="Symbol"/>
        <family val="1"/>
        <charset val="2"/>
      </rPr>
      <t>m</t>
    </r>
    <r>
      <rPr>
        <sz val="11"/>
        <rFont val="Arial"/>
        <family val="2"/>
        <charset val="238"/>
      </rPr>
      <t>m, površina označbe do 0.5m</t>
    </r>
    <r>
      <rPr>
        <vertAlign val="superscript"/>
        <sz val="11"/>
        <rFont val="Arial"/>
        <family val="2"/>
        <charset val="238"/>
      </rPr>
      <t>2</t>
    </r>
    <r>
      <rPr>
        <sz val="11"/>
        <rFont val="Arial"/>
        <family val="2"/>
        <charset val="238"/>
      </rPr>
      <t xml:space="preserve"> (5335-oznake na grbinah)</t>
    </r>
  </si>
  <si>
    <t>Doplačilo za izdelavo prekinjenih vzdolžnih označb na vozišču, širina črte 10 cm (1-1-1)</t>
  </si>
  <si>
    <t>21.</t>
  </si>
  <si>
    <t>Doplačilo za izdelavo prekinjenih vzdolžnih označb na vozišču, širina črte 12 cm (1-1-1)</t>
  </si>
  <si>
    <t>22.</t>
  </si>
  <si>
    <t>23.</t>
  </si>
  <si>
    <t>Doplačilo za izdelavo prekinjenih vzdolžnih označb na vozišču, širina črte 12 cm (5-5-5)</t>
  </si>
  <si>
    <t>24.</t>
  </si>
  <si>
    <r>
      <t>Izdelava debeloslojne prečne in ostalih označb na vozišču z večkomponentno hladno plastiko z vmešanimi drobci/kroglicami stekla, vključno 200 g/m</t>
    </r>
    <r>
      <rPr>
        <vertAlign val="superscript"/>
        <sz val="11"/>
        <rFont val="Arial"/>
        <family val="2"/>
        <charset val="238"/>
      </rPr>
      <t>2</t>
    </r>
    <r>
      <rPr>
        <sz val="11"/>
        <rFont val="Arial"/>
        <family val="2"/>
        <charset val="238"/>
      </rPr>
      <t xml:space="preserve"> dodatnega posipa z drobci / kroglicami stekla, strojno, debelina plasti 3mm, posamezna površina označbe do 0.5m</t>
    </r>
    <r>
      <rPr>
        <vertAlign val="superscript"/>
        <sz val="11"/>
        <rFont val="Arial"/>
        <family val="2"/>
        <charset val="238"/>
      </rPr>
      <t>2</t>
    </r>
    <r>
      <rPr>
        <sz val="11"/>
        <rFont val="Arial"/>
        <family val="2"/>
        <charset val="238"/>
      </rPr>
      <t xml:space="preserve"> rumene barve (5333 - avtobusno postajališče)</t>
    </r>
  </si>
  <si>
    <t>25.</t>
  </si>
  <si>
    <t>Izdelava debeloslojne epoksidne prevleke SIGNO-cds-GRIP na kolesarski stezi. Prevleka debeline 3-5 mm iz pigmentiranega epoksidnega veziva (ca3,0kg/m2) in obarvanega kremenčevega peska (granulacija 0,7-1,2 mm, RAL 3020) M2 83,60 - barvanje prehodov kolesarske steze čez cesto</t>
  </si>
  <si>
    <t>6.3 OPREMA ZA VODENJE PROMETA</t>
  </si>
  <si>
    <t>26.</t>
  </si>
  <si>
    <t>Dobava in vgraditev uličnega INOX stebrička skupaj s priborom</t>
  </si>
  <si>
    <t xml:space="preserve">Dobava in vgraditev montažnih fizičnih ovir za umerjanje prometa na cesti – grbin C:D=9:1 iz črne gume z vstavljenimi rumenimi odsevnimi laminati skupaj s priborom in montažo </t>
  </si>
  <si>
    <t xml:space="preserve">                                                                                                                    </t>
  </si>
  <si>
    <t>SKUPAJ (brez DDV):</t>
  </si>
  <si>
    <t>Opis</t>
  </si>
  <si>
    <t>Količina</t>
  </si>
  <si>
    <t>Cena za enoto</t>
  </si>
  <si>
    <t>Skupaj</t>
  </si>
  <si>
    <t>1.1. GEODETSKA DELA</t>
  </si>
  <si>
    <t>Postavitev in zavarovanje prečnega profila za komunalne vode v ravninskem terenu</t>
  </si>
  <si>
    <t>1.2. ČIŠČENJE TERENA</t>
  </si>
  <si>
    <t xml:space="preserve">1.2.4 Porušitev in odstranitev objektov </t>
  </si>
  <si>
    <t>Porušitev in odstranitev kanalizacije iz cevi s premerom do 40 cm</t>
  </si>
  <si>
    <t>m</t>
  </si>
  <si>
    <t>Porušitev in odstranitev jaška z notranjo stranico/premerom do 60 cm</t>
  </si>
  <si>
    <t>2.1. IZKOPI</t>
  </si>
  <si>
    <t>Široki izkopi vezljive zemljine - 3.kategorije- ročno (v bližini komunalnih vodov)</t>
  </si>
  <si>
    <t>Izkopi vezljive /zrnate kamnine - 3.kategorije za temelje, kanalske rove, prepuste, jaške in drenaže širine do 1,0 m in globine 1,1 do 2,0 m - strojno, planiranje dna ročno</t>
  </si>
  <si>
    <t>2.4. NASIPI, ZASIPI, KLINI, POSTELJICA IN GLINASTI NABOJ</t>
  </si>
  <si>
    <t>Dobava in vgradnja drobljenca 8/16mm za posteljico in obsip cevi do višine 30cm nad temenom cevi. Natančnost izdelave posteljice je ± 1cm</t>
  </si>
  <si>
    <t>Dobava in zasip kanalskega rova s tamponskim drobljencem iz kamnine 0/32mm, ter komprimiranje v plasteh po 20cm.</t>
  </si>
  <si>
    <t>2.9 PREVOZI, RAZPROSTIRANJE IN UREDITEV DEPONIJ MATERIALA</t>
  </si>
  <si>
    <t>Prevoz materiala na razdaljo nad 10 do 15 km ter plačilom takse</t>
  </si>
  <si>
    <t>Razprostiranje odvečne vezljive zemljine - 3.kategorije</t>
  </si>
  <si>
    <t>3.5 ROBNI ELEMENTI VOZIŠČ</t>
  </si>
  <si>
    <t>4.2. Globinsko odvodnjavanje - drenaže</t>
  </si>
  <si>
    <t>Izdelava vzolžne in prečne drenaže, globine do 1m, iz cevi iz plastičnih mas, dvoslojnih rebrastih PEHD cevi DN160, vgrajenih na podložno plast iz cementnega betona-obbetoniranih, odprtine za vstop vode so porazdeljene po temenskem krožnem obodu cevi znotraj 120 stopinjskega središčnega kota.</t>
  </si>
  <si>
    <r>
      <t>Zasip cevne drenaže z zmesjo kamnitih zrn 8/16, obvito z geosintetikom g=105g/m2,  0,1 do 0,2 m</t>
    </r>
    <r>
      <rPr>
        <vertAlign val="superscript"/>
        <sz val="10"/>
        <rFont val="Arial"/>
        <family val="2"/>
        <charset val="238"/>
      </rPr>
      <t>3</t>
    </r>
    <r>
      <rPr>
        <sz val="10"/>
        <rFont val="Arial"/>
        <family val="2"/>
        <charset val="238"/>
      </rPr>
      <t>/</t>
    </r>
    <r>
      <rPr>
        <sz val="11"/>
        <rFont val="Arial"/>
        <family val="2"/>
        <charset val="238"/>
      </rPr>
      <t>m</t>
    </r>
    <r>
      <rPr>
        <vertAlign val="superscript"/>
        <sz val="11"/>
        <rFont val="Arial"/>
        <family val="2"/>
        <charset val="238"/>
      </rPr>
      <t>1</t>
    </r>
    <r>
      <rPr>
        <sz val="10"/>
        <rFont val="Arial"/>
        <family val="2"/>
        <charset val="238"/>
      </rPr>
      <t xml:space="preserve">, </t>
    </r>
    <r>
      <rPr>
        <sz val="11"/>
        <rFont val="Arial"/>
        <family val="2"/>
        <charset val="238"/>
      </rPr>
      <t>po načrtu</t>
    </r>
  </si>
  <si>
    <t>4.3. Globinsko odvodnjavanje - kanalizacija</t>
  </si>
  <si>
    <r>
      <t>Dobava in montaža kanalizacije iz cevi iz PVC DN200 tip SN 8kN/m</t>
    </r>
    <r>
      <rPr>
        <vertAlign val="superscript"/>
        <sz val="11"/>
        <rFont val="Arial"/>
        <family val="2"/>
        <charset val="238"/>
      </rPr>
      <t>2</t>
    </r>
    <r>
      <rPr>
        <sz val="11"/>
        <rFont val="Arial"/>
        <family val="2"/>
        <charset val="238"/>
      </rPr>
      <t xml:space="preserve"> za navezavo peskolovov, kompletno z tesnili in navezavo na jašek peskolova na peščeni posteljici.</t>
    </r>
  </si>
  <si>
    <r>
      <t>Dobava in montaža kanalizacije iz cevi iz PVC DN200 tip SN 4kN/m</t>
    </r>
    <r>
      <rPr>
        <vertAlign val="superscript"/>
        <sz val="11"/>
        <rFont val="Arial"/>
        <family val="2"/>
        <charset val="238"/>
      </rPr>
      <t>2</t>
    </r>
    <r>
      <rPr>
        <sz val="11"/>
        <rFont val="Arial"/>
        <family val="2"/>
        <charset val="238"/>
      </rPr>
      <t xml:space="preserve"> za navezavo peskolovov, kompletno z tesnili in navezavo na jašek peskolova. Polno obbetonirana cev.</t>
    </r>
  </si>
  <si>
    <t>Dobava in montaža vsadnega odcepa D200 za slepi priklop priključkov/peskolovov na AB cevi. Vključno z vrtanjem in spojnimi ter tesnilnimi elementi ter priljučitvijo na GRP/PP/PVC cevi. Npr. Rehau Awadock sistem</t>
  </si>
  <si>
    <t>Dobava in montaža vsadnega odcepa za slepi priklop priključkov/peskolovov na cevi z gladko površino. Vključno z vrtanjem in spojnimi ter tesnilnimi elementi ter priljučitvijo na GRP/PP/PVC cevi. Npr. Rehau Awadock T-Flex</t>
  </si>
  <si>
    <t>Predled in čiščenje kanala pred izvedbo tlačnega preskusa</t>
  </si>
  <si>
    <t>4.4. Jaški</t>
  </si>
  <si>
    <t>Izdelava cestnih požiralnikov (tip3) iz polietilenskih cevi DN400, globine do 2m, komplet z betonskim temeljem C16/20. Luknje za izdelavo priključkov na peskolov se vrtajo na gradbišču. Na priključkih se vgrade gumijasta tesnila.</t>
  </si>
  <si>
    <t>Izdelava cestnih požiralnikov (tip1) iz polietilenskih cevi DN500, globine do 2m, komplet z betonskim temeljem C16/20. Luknje za izdelavo priključkov na peskolov se vrtajo na gradbišču. Na priključkih se vgrade gumijasta tesnila.</t>
  </si>
  <si>
    <t>Predelava (tip2) obstoječega poskolova z vtočno rešetko v vtok pod robnikom. Na obstoječem peskolovu se rešetka zamenja z NL pokrovom.</t>
  </si>
  <si>
    <t>Dobava in vgraditev rešetke iz duktilne litine z nosilnostjo 250 kN, s prerezom 300/300 mm komplet z AB nosilnim vencem.</t>
  </si>
  <si>
    <t>Dobava in vgraditev rešetke iz duktilne litine z nosilnostjo 250 kN, s prerezom 400/400 mm komplet z AB nosilnim vencem.</t>
  </si>
  <si>
    <t>Dobava in vgraditev pokrova iz duktilne litine z nosilnostjo 125 kN, krožnega prereza s premerom 500 mm (menjava rešetke obstoječega peskolova)</t>
  </si>
  <si>
    <t>Dvig (do 50 cm) obstoječega peskolova iz cementnega betona, po detajlu iz načrta, krožnega prereza s premerom do 50 cm</t>
  </si>
  <si>
    <t>Dvig (do 50 cm) obstoječega jaška iz cementnega betona, po detajlu iz načrta, krožnega prereza s premerom 60 do 80 cm ali kvadratnega prereza do 60/60 cm</t>
  </si>
  <si>
    <t>Dvig (do 50 cm) obstoječega jaška iz cementnega betona, po detajlu iz načrta, krožnega prereza s premerom nad 80 cm ali kvadratnega prereza nad 60/60 cm</t>
  </si>
  <si>
    <t>Izvedba slepega priklopa priključkov/peskolovov na meteorno kanalizacijo škatlastega prereza. Vključno z vsemi dodatnimi deli.</t>
  </si>
  <si>
    <t>Izdelava priključka peskolova na obstoječi peskolov/revizijski jašek. Upoštevati ves potreben material in delo.</t>
  </si>
  <si>
    <t>7. TUJE STORITVE:</t>
  </si>
  <si>
    <t>7.9 Preiskusi, nadzor in tehnična dokumentacija</t>
  </si>
  <si>
    <t>Izdelava projektne dokumentacije za projekt izvedenih del</t>
  </si>
  <si>
    <t>REKAPITULACIJA STROŠKOV INVESTICIJE "KRIŽIŠČE XXX. DIVIZIJE"</t>
  </si>
  <si>
    <t>REKAPITULACIJA STROŠKOV INVESTICIJE - ODVODNJAVANJE</t>
  </si>
  <si>
    <t>Pridobitev pisne potrditve, da je izolacija nepoškodovana, oz. da je morebitna poškodba sanirana, če se z meritvijo ugotovi, da je bila pri delih poškodovana</t>
  </si>
  <si>
    <t>Projektantski nadzor - PLIN</t>
  </si>
  <si>
    <t>,</t>
  </si>
  <si>
    <r>
      <t>Dobava in pritrditev prometnega znaka na drog, podloga iz aluminijaste pločevine, znak z odsevno folijo RA3, velikost od 0,21 do 0,40 m</t>
    </r>
    <r>
      <rPr>
        <vertAlign val="superscript"/>
        <sz val="11"/>
        <rFont val="Arial"/>
        <family val="2"/>
        <charset val="238"/>
      </rPr>
      <t>2</t>
    </r>
    <r>
      <rPr>
        <sz val="11"/>
        <rFont val="Arial"/>
        <family val="2"/>
        <charset val="238"/>
      </rPr>
      <t xml:space="preserve"> (2407, 2422, 2441)</t>
    </r>
  </si>
  <si>
    <t>Dobava in pritrditev okroglega prometnega znaka, podloga iz aluminijaste pločevine, znak z odsevno folijo RA3, premera 600mm (2201)</t>
  </si>
  <si>
    <t>Izdelava tlakovane obrabne plasti iz klanih prodnikov velikosti 9/14/6cm, stiki zaliti s cementno malto, na podložni plasti cementne (lepilne) malte, debeline 6cm</t>
  </si>
  <si>
    <t>Izdelava obrabne plasti iz malih tlakovcev iz silikatne kamnine velikosti 8/8/8cm, stiki zaliti s cementno malto, na podložni plasti cementne (lepilne) malte, debeline 6cm</t>
  </si>
  <si>
    <t>Izdelava obrabne in zaporne plasti bitumenizirane zmesi AC 8 surf B70/100, A3 v debelini 3 cm - PLOČNIK-povozni</t>
  </si>
  <si>
    <t>Izdelava obrabne in zaporne plasti bitumenizirane zmesi AC 8 surf B70/100, A3 v debelini 3 cm - KOLESARSKA-povozna</t>
  </si>
  <si>
    <t>Izdelava obrabne in zaporne plasti bitumenizirane zmesi AC 8 surf B50/70, A3/Z2 v debelini 3 cm - preplastitev rezkane CESTE</t>
  </si>
  <si>
    <t>Izdelava nosilne plasti bituminizirane zmesi AC 22 base B50/70 A3/Z5 v debelini 9 cm - PLOČNIK-povozni</t>
  </si>
  <si>
    <t>Izdelava nosilne plasti bituminizirane zmesi AC 22 base B50/70 A3/Z5 v debelini 9 cm - KOLESARSKA-povozna</t>
  </si>
  <si>
    <t>Izdelava nevezane nosilne plasti enakomerno zrnatega drobljenca iz sekundarnih surovin (rezkano vozišče)  25 do 30cm - PLOČNIK</t>
  </si>
  <si>
    <t>Izdelava nevezane nosilne plasti enakomerno zrnatega drobljenca iz sekundarnih surovin (rezkano vozišče)  25 do 30cm - KOLESARSKA</t>
  </si>
  <si>
    <t>Izdelava nevezane nosilne plasti enakomerno zrnatega drobljenca iz sekundarnih surovin (rezkano vozišče)  25 do 30cm - TLAKOVANE POVRŠINE</t>
  </si>
  <si>
    <t>Izdelava nevezane nosilne plasti enakomerno zrnatega drobljenca iz kamnine v debelini 25 do 30cm - PLOČNIK</t>
  </si>
  <si>
    <t>Izdelava nevezane nosilne plasti enakomerno zrnatega drobljenca iz kamnine v debelini 25 do 30cm - KOLESARSKA</t>
  </si>
  <si>
    <t>Izdelava nevezane nosilne plasti enakomerno zrnatega drobljenca iz kamnine v debelini 25 do 30cm - TLAKOVANE POVRŠINE</t>
  </si>
  <si>
    <t>Porušitev in odstranitev robnika iz cementnega betona (POLEŽEN-25/15cm)</t>
  </si>
  <si>
    <t>Porušitev in odstranitev tlakovanih površin - travni tlakovci - LOČILNI PAS</t>
  </si>
  <si>
    <t>Porušitev in odstranitev asfaltne plasti v debelini 6 do 10 cm - PARKIRIŠČA (rezkanje vozišča, ter vgradnja v tampon)</t>
  </si>
  <si>
    <t>Porušitev in odstranitev asfaltne plasti v debelini 6 do 10 cm - PLOČNIK-PRIKLJUČKI (rezkanje vozišča, ter vgradnja v tampon)</t>
  </si>
  <si>
    <t>Postavitev in zavarovanje prečnega profila ostale javne ceste v ravninskem terenu</t>
  </si>
  <si>
    <t xml:space="preserve">Zakoličba osi trase obstoječega plinovoda, ter po potrebi prilagoditev predvidenega projekta zaščite </t>
  </si>
  <si>
    <t>Obnova in zavarovanje zakoličbe trase komunalnih vodov v ravninskem terenu (NN, TK in VODOVOD)</t>
  </si>
  <si>
    <t>Obnova in zavarovanje zakoličbe osi trase ostale javne ceste v ravninskem terenu</t>
  </si>
  <si>
    <t>3.3 VOZIŠČNE KONSTRUKCIJE - OSTALE TLAKOVANE PLASTI</t>
  </si>
  <si>
    <t>3.2 VOZIŠČNE KONSTRUKCIJE - PLOČNIK</t>
  </si>
  <si>
    <t>3.1 VOZIŠČNE KONSTRUKCIJE - KOLESARSKA</t>
  </si>
  <si>
    <t>REKAPITULACIJA STROŠKOV INVESTICIJE - VOJKOVA CESTA</t>
  </si>
  <si>
    <t xml:space="preserve">REKONSTRUKCIJA VODOVODA KRIŽIŠČA VOJKOVE IN ULICE MILOJKE ŠTRUKELJ IN STARE POTI  </t>
  </si>
  <si>
    <t>SKUPAJ PREDDELA:</t>
  </si>
  <si>
    <t>SKUPAJ ZEMELJSKA DELA</t>
  </si>
  <si>
    <t>GRADBENA DELA:</t>
  </si>
  <si>
    <t>MONTAŽNA DELA:</t>
  </si>
  <si>
    <t>ZAKLJUČNA DELA:</t>
  </si>
  <si>
    <t xml:space="preserve">SKUPAJ +DDV </t>
  </si>
  <si>
    <t>PREDDELA</t>
  </si>
  <si>
    <t xml:space="preserve">Zakoličba trase vodovoda z niveliranjem. </t>
  </si>
  <si>
    <t xml:space="preserve">Zakoličba trase hišnih vodovodnih priključkov z  niveliranjem. </t>
  </si>
  <si>
    <t>Zakoličba obstoječih komunalnih naprav (križanja in približevanja) in označitev.</t>
  </si>
  <si>
    <t>Naprava in postavitev gradbenih profilov za izvedbo vodovoda.</t>
  </si>
  <si>
    <t>Priprava in organizacija gradbišča z vsemi objekti, instalacijami in orodji, odstranitvijo humusa, zagotovitvijo varnostnih in higiensko-tehničnih pogojev in predpisanimi oznakami gradbišča.</t>
  </si>
  <si>
    <t>Odstranjevanje gradbišča z demontažo in odvozom gradbiščnih naprav in objektov in zagotovitvijo prvotnega stanja na uporabljenih površinah.</t>
  </si>
  <si>
    <t>Rezkanje asfalta povprečne debeline 9 cm, z nakladanjem in odvozom v začasno deponijo do 500 m</t>
  </si>
  <si>
    <r>
      <t>m</t>
    </r>
    <r>
      <rPr>
        <vertAlign val="superscript"/>
        <sz val="10"/>
        <rFont val="Arial CE"/>
        <family val="2"/>
        <charset val="238"/>
      </rPr>
      <t>2</t>
    </r>
  </si>
  <si>
    <t xml:space="preserve">Rušenje tlaka iz granitnih kock dim 20x20x20 cm z nakladanjem in odvozom v deponijo do 20 km (hišni priključki). </t>
  </si>
  <si>
    <t>Izdelava začasnih podpor na prečkanju vodovoda z drugimi komunalnimi napravami (kanalizacija, vodovod,  plin).</t>
  </si>
  <si>
    <t>Praznjenje cevovoda in obveščanje potrošnikov.</t>
  </si>
  <si>
    <t>Polovična zapora ceste v naselju.</t>
  </si>
  <si>
    <t>Zavarovanje prometa med gradnjo (postavitev zaščitne ograje in premostitvenih objektov za pešce,  postavitev premostitvenih objektov za ostali promet). Obračun se bo vršil na podlagi dejansko porabljenega časa in materiala, evidentiranega v gradbenem dnevniku in potrjenega od nadzornega organa.</t>
  </si>
  <si>
    <t>ZEMELJSKA DELA</t>
  </si>
  <si>
    <t>OPOMBA:</t>
  </si>
  <si>
    <t xml:space="preserve">IZKOPI KANALSKIH ROVOV SO RAZVRŠČENI GLEDE NA GLOBINO: a) IZKOPI GLOBINE DO 2.0m
b) IZKOP GLOBINE NAD 2.0m (V IZKAZU KUBATUR SO UPOŠTEVANE KOLIČINE OD GLOBINE 2.0m DO KOTE PROJEKTIRANE KOTE IZKOPA) </t>
  </si>
  <si>
    <t>Strojni izkop jarkov za vodovod v lahki zemljini (II. in III. ktg.), širine do 1.0m, globine do 2.0m, naklon brežin 60°, z odmetom izkopanega materiala 1m od roba izkopa.</t>
  </si>
  <si>
    <r>
      <t>m</t>
    </r>
    <r>
      <rPr>
        <vertAlign val="superscript"/>
        <sz val="10"/>
        <rFont val="Arial CE"/>
        <family val="2"/>
        <charset val="238"/>
      </rPr>
      <t>3</t>
    </r>
  </si>
  <si>
    <t>Strojni izkop jarkov za vodovod v težki zemljini (IV. ktg.), širine do 1.0m, globine do 2.0m, naklon brežin 60°, z odmetom izkopanega materiala 1m od roba izkopa.</t>
  </si>
  <si>
    <t>Ročni izkop zemljine III. in IV. ktg., globine do 2.0m za izdelavo hišnih priključkov, z odmetom izkopanega materiala 1m od roba izkopa.</t>
  </si>
  <si>
    <t>Ročni izkop zemljine IV. ktg., globine do 2.0m. na križanjih z ostalimi komunalnimi vodi, ter za izdelavo priključkov na obstoječi vodovod, z odmetom izkopanega materiala 1m od roba izkopa.</t>
  </si>
  <si>
    <t>Črpanje vode iz jarkov med izkopom in montažo (Obračun po dejansko porabljenem času).</t>
  </si>
  <si>
    <t xml:space="preserve">Planiranje dna rova vodovoda s točnostjo +/-3cm </t>
  </si>
  <si>
    <t>Izdelava posteljice in zasip vodovodnih cevi s peščenim materialom 0/4mm ter ročno komprimiranje v plasteh po 30cm do višine 30 cm nad temenom cevi.</t>
  </si>
  <si>
    <t xml:space="preserve">Zasip vodovodnega jarka z kamnitim materialom 0/100 mm, ter komprimiranje v plasteh po 30cm. </t>
  </si>
  <si>
    <t xml:space="preserve">Zasip vodovodnega jarka z drobljencem iz kamnine 0/32mm, ter komprimiranje v plasteh po 20cm. </t>
  </si>
  <si>
    <t>Čiščenje terena vzdolž trase po zasutju cevovoda</t>
  </si>
  <si>
    <t xml:space="preserve">Nakladanje, odvoz in razprostiranje odvečnega materiala na deponijo do 20km. </t>
  </si>
  <si>
    <t>SKUPAJ ZEMELJSKA DELA:</t>
  </si>
  <si>
    <t>GRADBENA DELA</t>
  </si>
  <si>
    <t>Izdelava betonskih sidrnih blokov C16/20 (do 0,05m3), komplet z opažanjem.</t>
  </si>
  <si>
    <t>Izdelava AB sidrnih blokov iz C25/30, komplet z opažanjem in sidranjem cevovoda.</t>
  </si>
  <si>
    <t>Obbetoniranje cestnih kap zasunov in hidrantov z betonom C16/20 z vsemi pomožnimi deli.</t>
  </si>
  <si>
    <t>SKUPAJ GRADBENA DELA:</t>
  </si>
  <si>
    <t>MONTAŽNA DELA</t>
  </si>
  <si>
    <t>Demontaža obstoječih fazonov, spojk in armatur v vodovodnem jašku, v prisiljenem položaju z odstranjevanjem izolacije, rezanje vijakov ali matic ter iznosom izven objekta do deponije v okviru gradbišča</t>
  </si>
  <si>
    <t xml:space="preserve">   od  DN 100 ÷  DN  150</t>
  </si>
  <si>
    <t>spoj</t>
  </si>
  <si>
    <r>
      <t>Dobava in montaža vodovodnih cevi iz nodularne litine, DN125, PN=6.4MPa, s standardnimi spojkami "STD" po standardu E545:2002, zunanje zaščiteni proti koroziji z 400 g/m</t>
    </r>
    <r>
      <rPr>
        <vertAlign val="superscript"/>
        <sz val="10"/>
        <rFont val="Arial"/>
        <family val="2"/>
        <charset val="238"/>
      </rPr>
      <t>2</t>
    </r>
    <r>
      <rPr>
        <sz val="10"/>
        <rFont val="Arial"/>
        <family val="2"/>
        <charset val="238"/>
      </rPr>
      <t xml:space="preserve"> zlitine cinka in aluminija, notranja zaščita iz cementne malte, komplet s spojnim materialom in tesnili. Cevi se polagajo na predhodno pripravljeno peščeno posteljico. </t>
    </r>
  </si>
  <si>
    <t>Dobava in montaža polietilenskih cevi DN32; PE100, SDR11 za PN16bar po standardu SIST EN 12201. Cevi se polagajo v rovu v zaščitne cevi.</t>
  </si>
  <si>
    <t xml:space="preserve">Dobava in montaža polietilenskih cevi DN90; PE100, SDR17 za PN10 bar po standardu SIST EN 12201 (zaščitne cevi). Cevi se polagajo na predhodno pripravljeno peščeno posteljico. </t>
  </si>
  <si>
    <t xml:space="preserve">Dobava fazonskih kosov iz nodularne litine GGG 400 v skladu s SIST EN 545:2010, PN=16 bara zunanje in notranje zaščitenih proti koroziji s epoksidnim premazom. Prirobnični fazonski kosi so standardne izvedbe. Komplet z vijaki, maticami in podložkami iz pocinkanega jekla in  
tesnil iz EPDM gume s kovinskim jedrom iz nerjavečega jekla. 
</t>
  </si>
  <si>
    <t>EU-DN125-STANDARDNA SPOJKA-PN 16</t>
  </si>
  <si>
    <t>FF-DN80-PN 16 L=400mm</t>
  </si>
  <si>
    <t>FFK-45° (LOK)-DN125-16PN</t>
  </si>
  <si>
    <t>N -DN80-16PN</t>
  </si>
  <si>
    <t>MMA-DN125/80-16PN-STANDARDNA SPOJKA</t>
  </si>
  <si>
    <t>FFR-DN125/100-16PN-REDUKCIJA</t>
  </si>
  <si>
    <t xml:space="preserve">Dobava fazonskih kosov iz nodularne litine GGG 400 v skladu s SIST EN 545:2010, PN=16 bara zunanje in notranje zaščitenih proti koroziji s epoksidnim premazom. Prirobnični fazonski kosi so standardne izvedbe z varnostnimi spojkami "STD Vi" (jekleni vložek), Komplet z vijaki, maticami in podložkami iz pocinkanega jekla in  
tesnil iz EPDM gume s kovinskim jedrom iz nerjavečega jekla. 
</t>
  </si>
  <si>
    <t>EU-DN125-STANDARDNA SPOJKA-PN 16 -Vi</t>
  </si>
  <si>
    <t>MMK-22.25° (LOK)-DN250-STANDARDNA SPOJKA -S-Vi</t>
  </si>
  <si>
    <t>MMK-45° (LOK)-DN250-STANDARDNA SPOJKA -S-Vi</t>
  </si>
  <si>
    <t>Dobava in montaža prirobničnega ovalnega zasuna DN80 (EN558), komplet z dvema tesniloma in vijaki, PN 1.6MPa. Dolžina 180mm.  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Konstrukcija puše iz POM omogoča pomik vretena navzgor ob prekomernih momentih (opozorilo). Na obeh straneh klina so poliamidna vodila pravokotne oblike za zmanjšanje trenja pri uporabi. Moment pri upravljanju ventila doseže vrednost 60% od dovoljene po standardu 1074. Spoj telesa in pokrova ventila je izveden brez vijakov in zagozd.  Ustrezati morajo standardu EN 1074 in ISO 7259.</t>
  </si>
  <si>
    <t>Dobava in montaža teleskopske-vgradbene garniture za navrtne zasune z navojnim priključkom DN25-DN32 , vgradbena višina h=1.0-1,5m.</t>
  </si>
  <si>
    <t>Dobava in montaža teleskopske-vgradbene garniture za navrtne zasune z navojnim priključkom DN25-DN32 , vgradbena višina h=1.5-2.3m.</t>
  </si>
  <si>
    <t>Dobava in montaža teleskopske-vgradbene garniture za navrtne zasune z navojnim priključkom DN65-DN82 , vgradbena višina h=1.5-2.3m.</t>
  </si>
  <si>
    <t>Dobava in montaža podzemnega hidranta DN80, NP1.6MPa, za globino vgradnje h=1.25m.</t>
  </si>
  <si>
    <t>Dobava in montaža kotnega ventila za vertikalno vgradnjo po sistemu HAWLE-ZAK-34/1'' za hišne priključke.</t>
  </si>
  <si>
    <t>Dobava in montaža navrtalnega oklepa (sedlo) iz nerjavečega jekla za cevi iz nodularne litine DN125/25, za vgradnjo na cevi brez tlaka.</t>
  </si>
  <si>
    <t xml:space="preserve">Dobava in montaža univerzalne prirobnične spojke iz nodularne litine z PEHD cevi DN100/DN110.        </t>
  </si>
  <si>
    <t xml:space="preserve">Dobava in montaža medeninaste prehodne spojke na polietilensko cev z notranjim navojem 1'' / DN32 mm.        </t>
  </si>
  <si>
    <t>Dobava in montaža varovalne teleskopske cestne kape DN25-DN32  iz litine GG 250. Cesta kapa mora imeti samozaporni element. Podobno kot proizvajalec npr. Saint-Gobain PAM. Z napisom VODA. Komplet z bazno ploščo.</t>
  </si>
  <si>
    <t>Dobava in montaža varovalne teleskopske cestne kape DN65-DN80  iz litine GG 250. Cesta kapa mora imeti samozaporni element. Podobno kot proizvajalec npr. Saint-Gobain PAM. Z napisom VODA. Komplet z bazno ploščo.</t>
  </si>
  <si>
    <t xml:space="preserve">Dobava in montaža ovalne varovalne teleskopske cestne kape iz litine GG 250 za podzemni požarni hidrant. Cesta kapa mora imeti samozaporni element. Podobno kot proizvajalec npr. Hawle.  Komplet z bazno ploščo. </t>
  </si>
  <si>
    <t xml:space="preserve">Izdelava zaščite vodovodnih instalacij na mestih križanj s kanalizacijo s PVC cevmi DN200mm SN4kN/m2, skupaj z PE distančniki na razmiku 1,0m in dva gumijasta kosa za zapiranje čela zaščitne cevi. Cevi so polno obbetonirane z betonom C12/16. </t>
  </si>
  <si>
    <t>Izdelava zaščite TT in električnih inštalacij  na mestih križanj s vodovodom s PVC cevmi DN160mm SN4kN/m2. Cevi se vzdolžno presekajo, namestijo in fiksirajo okoli obstoječih inštalacij, in polno obbetonirajo z betonom C12/16. Skupaj z iszkopom, zasipom in odvozom viška materila na deponijo do 20 km.</t>
  </si>
  <si>
    <t>Izvedba križanja plinovoda PEHD DN110 z vodovodno cevjo DN125. Obstoječa cev plinovoda se zaščiti z izolacijo ''Rockshield'', okoli cevi se postavi jeklen profil RHS 300x150x4mm, vzdolžno presekan na pol. Zaščita z jeklenim profilom se pritrdi okoli cevi z PVC vrvicami na razmiku 1,5m. Na začetku in koncu prekopa se varovanje podpre z dvema tramiča dim. 10x10cm, ki preprečita posedanje v fazi izvedbe kanalizacije. Ob zasutju se pod plinovodom izvede posteljica v deb. 10cm, cev se zasuje do višine 10cm nad temenom s peskom 0-4mm.</t>
  </si>
  <si>
    <t>Predpreizkus vodotesnosti cevovoda s tlačnim preizkusom.</t>
  </si>
  <si>
    <t>Glavni preizkus vodotesnosti cevovoda s tlačnim preizkusom.</t>
  </si>
  <si>
    <t>Izpiranje cevovoda</t>
  </si>
  <si>
    <t>Dezinfekcija in sanitarni preizkus vodovoda</t>
  </si>
  <si>
    <t>Dobava in polaganje opozorilnega traku z metalnim vložkom.</t>
  </si>
  <si>
    <t>Dobava in montaža označevalne tablice (SIST 1005) za označitev elementov vodovoda, vključno z montažnim materialom.</t>
  </si>
  <si>
    <t>SKUPAJ MONTAŽNA DELA:</t>
  </si>
  <si>
    <t>ZAKLJUČNA DELA</t>
  </si>
  <si>
    <t>Izdelava nosilne plasti mešanice enakomerno zrnatega drobljenca 0/32 iz kamnine in rezkanega asfalta  v debelini 25cm.</t>
  </si>
  <si>
    <t xml:space="preserve">Izdelava obrabnozaporne plasti bitumenskega betona AC 8 SURF B70/100, A3 v debelini 3,0 cm. </t>
  </si>
  <si>
    <t>Izdelava obrabnozaporne plasti bitumenskega betona AC 22 BASE B50/700, A4 v debelini 6,0 cm</t>
  </si>
  <si>
    <t xml:space="preserve">Izdelava tankoslojne prekinjene široke prečne črta v obliki trikotnikov (V-10.1)  z enokomponentno belo barvo, strojno, deb. plasti suhe snovi, 250 mikrometrov, perle 250g/m2. </t>
  </si>
  <si>
    <t>Izdelava druge tankoslojne označbe na vozišču z enokomponentno belo barvo, ročno deb. plasti suhe snovi 250 mikrometrov, perle 250 g/m2, napisi in simboli na vozišču.</t>
  </si>
  <si>
    <t>Izdelava tlakovane obrabne plasti iz granitnih kock dim 20x20x20 cm,  kompet s fugiranjem z cementno malto skladno s stanjem pred posegom..</t>
  </si>
  <si>
    <t>Stalni ali občasni geološki nadzor pri gradnji objekta, vključuje razna merjenja ali izračune stabilnosti objekta glede na geološke razmere terena.</t>
  </si>
  <si>
    <t>EUR</t>
  </si>
  <si>
    <t>Vnos v kataster komunalnih naprav skladno z navodili upravljavca.</t>
  </si>
  <si>
    <t>Projekt izvedenih del</t>
  </si>
  <si>
    <t>SKUPAJ ZAKLJUČNA DELA:</t>
  </si>
  <si>
    <t>REKAPITULACIJA STROŠKOV ZA:</t>
  </si>
  <si>
    <t>OPIS</t>
  </si>
  <si>
    <t>CENA</t>
  </si>
  <si>
    <t>JR KABELSKA KANALIZACIJA -  GRADBENI DEL</t>
  </si>
  <si>
    <t>JAVNA RAZSVETLJAVA - ELEKTROMONTAŽNI DEL</t>
  </si>
  <si>
    <t>IZDELAVA MERITEV (RAZSVETLJAVE, KABLOVODOV, OZEMLJITEV, ...)</t>
  </si>
  <si>
    <t>IZDELAVA PID PROJEKTNE DOKUMENTACIJE 1.000,00 €</t>
  </si>
  <si>
    <t>VREDNOST SKUPAJ BREZ DDV:</t>
  </si>
  <si>
    <t>DDV 22%:</t>
  </si>
  <si>
    <t>VREDNOST SKUPAJ Z DDV:</t>
  </si>
  <si>
    <r>
      <rPr>
        <sz val="8"/>
        <color indexed="8"/>
        <rFont val="Tahoma"/>
        <family val="2"/>
        <charset val="238"/>
      </rPr>
      <t xml:space="preserve">OPOZORILO PONUDNIKOM: 
</t>
    </r>
    <r>
      <rPr>
        <sz val="8"/>
        <color indexed="8"/>
        <rFont val="Tahoma"/>
        <family val="2"/>
        <charset val="238"/>
      </rPr>
      <t xml:space="preserve">
</t>
    </r>
    <r>
      <rPr>
        <sz val="8"/>
        <color indexed="8"/>
        <rFont val="Tahoma"/>
        <family val="2"/>
        <charset val="238"/>
      </rPr>
      <t xml:space="preserve">Pri starejših verzijah programa MS EXCEL lahko prihaja do težav v formatiranju celic in posledično nečitljivosti. 
</t>
    </r>
    <r>
      <rPr>
        <sz val="8"/>
        <color indexed="8"/>
        <rFont val="Tahoma"/>
        <family val="2"/>
        <charset val="238"/>
      </rPr>
      <t xml:space="preserve">
</t>
    </r>
    <r>
      <rPr>
        <sz val="8"/>
        <color indexed="8"/>
        <rFont val="Tahoma"/>
        <family val="2"/>
        <charset val="238"/>
      </rPr>
      <t xml:space="preserve">Pri črnih verzijah programske opreme MS EXCEL lahko prihaja do izpada nekaterih celic, napak v formulah, napačnih sklicev ali drugih napak. 
</t>
    </r>
    <r>
      <rPr>
        <sz val="8"/>
        <color indexed="8"/>
        <rFont val="Tahoma"/>
        <family val="2"/>
        <charset val="238"/>
      </rPr>
      <t xml:space="preserve">
</t>
    </r>
    <r>
      <rPr>
        <sz val="8"/>
        <color indexed="8"/>
        <rFont val="Tahoma"/>
        <family val="2"/>
        <charset val="238"/>
      </rPr>
      <t>Projektant ne prevzema odgovornosti za uporabo tovrstne programske opreme. Merodajen je popis v PDF formatu.</t>
    </r>
  </si>
  <si>
    <t>1. CR GRADBENI DEL – CR KABELSKA KANALIZACIJA (dobava in montaža)</t>
  </si>
  <si>
    <t>JR GRADBENI DEL - KABELSKA KANALIZACIJA SKUPAJ:</t>
  </si>
  <si>
    <t xml:space="preserve">Dobava in montaža materiala, preizkušanje in spuščanje v pogon komplet z vsem potrebnim materialom. 
</t>
  </si>
  <si>
    <t>artikel</t>
  </si>
  <si>
    <t>cena / kos</t>
  </si>
  <si>
    <t>količina * cena</t>
  </si>
  <si>
    <t>Strojni in deloma ročni izkop kabelskega kanala za JRi (1x SF cev fi=110mm) v  pločniku, zelenici, cestišču - dimenzije od 0.4x0,8m globine do 0.4x1.3m globine (teren IV - V. kat)</t>
  </si>
  <si>
    <t>m3</t>
  </si>
  <si>
    <t xml:space="preserve">Zasip jarka širine 0,4m v višini 0,7m s tamponskim materialom komplet z nabijanjem v plasteh debeline 10cm do ustrezne zbitosti  - izmera v zbitem stanju
</t>
  </si>
  <si>
    <t xml:space="preserve">Priprava posteljice iz peska granulacije 3-7mm (10cm) v jarku širine 0,4m ter delnim zasipom iz peska (20cm) komplet z nabijanjem v plasteh
</t>
  </si>
  <si>
    <t xml:space="preserve">Beton MB 15 za obbetoniranje cevi pod cestiščem
</t>
  </si>
  <si>
    <t xml:space="preserve">Odvoz odvečnega materijala
</t>
  </si>
  <si>
    <t xml:space="preserve">Dobava, polaganje in spajanje kabelske kanalizacije za priklop CR svetilk 
- 1 x Stigmaflex cev prereza fi=110 mm,  do posamezne svetilke 
</t>
  </si>
  <si>
    <t xml:space="preserve">Izkop in komplet izdelava tipskega betonskega jaška fi=80cm, l=1m, LTŽ pokrov 600x600mm IMP (teški promet)
</t>
  </si>
  <si>
    <t xml:space="preserve">Kandelaber h=5m od tal (za cono vetra C) – prilagojen za natik svetilke pod kotom 0°, opremljen z priključno ploščico PVE-5 z 6A varovalko. Ožičen in postavljen v projektiran temelj 
</t>
  </si>
  <si>
    <t>Čiščenje obstoječega kandelabra na licu mesta. Kandelaber višine h=10m, odstranjevanje obstoječe dotrajane barve, priprava kandelabra in ponovno antikorozijsko in dekorativno barvanje, vključno z vsem materialom in deli. Kandelaber se obdela na licu mesta z uporabo hidravličnega dvigalom oz drugih pomagal.</t>
  </si>
  <si>
    <t>Dobava in montaža tipskega betonskega temelja betonskega temelja velikosti 900/70/80cm tip JADRANKA Koper, ali ustrezen.
Izkop jame, planiranje in niveliranje dna s pustim betonom. Postavitev temelja na mesto, ter zasipanje s pustim betonom</t>
  </si>
  <si>
    <t>Izkopi in komplet izdelava prehoda nove kabelske kanalizacije v obstoječ kandelaber</t>
  </si>
  <si>
    <t xml:space="preserve">PVC opozorilni trak
</t>
  </si>
  <si>
    <t xml:space="preserve">Plastični ščitnik
</t>
  </si>
  <si>
    <t xml:space="preserve">Valjanec Fe Zn 25x4 mm in priklop na ozemljitev,  ter na vse kandelabre JR
</t>
  </si>
  <si>
    <t xml:space="preserve">Zakoličba nove trase CR kabelske kanalizacije
</t>
  </si>
  <si>
    <t xml:space="preserve">Izvedba križanj 
</t>
  </si>
  <si>
    <t xml:space="preserve">Nepredvidena dela z vpisom v gradbeni dnevnik
</t>
  </si>
  <si>
    <t xml:space="preserve">Projektantski nadzor
</t>
  </si>
  <si>
    <t xml:space="preserve">Stroški nadzora upravlajlcev komunalnih naprav (Elektro, Telekom, T2, KaTe)
Ocenjeno
</t>
  </si>
  <si>
    <t>0.1</t>
  </si>
  <si>
    <t xml:space="preserve">Zarisovanje, pregled, priklopi, instalacijske meritve, spuščanje v pogon in nepredvidena dela
</t>
  </si>
  <si>
    <t>0.2</t>
  </si>
  <si>
    <t xml:space="preserve">Drobni montažni material, transport in manipulacijski stroški
</t>
  </si>
  <si>
    <t>2. CR ELEKTROMONTAŽNI DEL -  (dobava in montaža)</t>
  </si>
  <si>
    <t xml:space="preserve"> CR ELEKTROMONTAŽNI DEL SKUPAJ:</t>
  </si>
  <si>
    <t xml:space="preserve">Dobava in montaža materiala, preizkušanje in spuščanje v pogon komplet z vsem potrebnim materialom.
</t>
  </si>
  <si>
    <t xml:space="preserve">Priključitev napajalnih kablov CR  v obstoječi svetilki JRi, vključno z eventuelnimi potrebnimi drtobnimi deli (čiščenje , zamenjava ploščice PR5, čiščenje kontaktov)
- komplet izvedba priklopa.
</t>
  </si>
  <si>
    <t xml:space="preserve">Izdelava kabelskih končnikov za kabel 4x16 mm2 - AKK, za notranjo  montažo in priklop kabla
</t>
  </si>
  <si>
    <t xml:space="preserve">Dobava, montaža, polaganje in priklop novega napajalno krmilnega kabla v posamezni CR svetilki. Tip kabla NAYY-J 4x16mm2 + 2,5mm2; uvlečen v novo CR kabelsko kanalizacijo
</t>
  </si>
  <si>
    <t xml:space="preserve">Ožičenje kandelabrov, kabel za priključitev svetilk
NYM-J 3 x 1,5 mm2
</t>
  </si>
  <si>
    <t xml:space="preserve">Stroški nadzora Elektro (ocenjeno)
</t>
  </si>
  <si>
    <t>Informativni DDV po 76.a členu</t>
  </si>
  <si>
    <t>SKUPAJ (z nepovračjivim DDV):</t>
  </si>
  <si>
    <t>Nepovračjivi DDV (22%)</t>
  </si>
  <si>
    <t>Informativni prikaz DDV 76.a člen (22%)</t>
  </si>
  <si>
    <t>SKUPAJ brez DDV:</t>
  </si>
  <si>
    <t>Dobava in vgraditev predfabriciranega dvignjenega robnika iz klesanega  naravnega kamna s prerezom 12/25 cm s posnetim robom 2cm (+12cm)</t>
  </si>
  <si>
    <t>Dobava in vgraditev predfabriciranega dvignjenega robnika iz klesanega  naravnega kamna s prerezom 12/25 cm (+0cm) s posnetim robom 2cm</t>
  </si>
  <si>
    <t>Dobava in vgraditev predfabriciranega dvignjenega robnika iz klesanega naravnega kamna s prerezom 12/25 cm (+1,5cm) s posnetim robom 2cm</t>
  </si>
  <si>
    <t>Dobava in vgraditev dvignjenega vtočnega robnika iz klesanega naravnega kamna s prerezom 112/25 cm s posnetim robom 2cm</t>
  </si>
  <si>
    <t>Dobava in vgraditev predfabriciranega dvignjenega robnika iz klesanega naravnega kamna s prerezom 12/25 cm (+12cm) s ponetim robom 2cm</t>
  </si>
  <si>
    <t>Dobava in vgraditev predfabriciranega dvignjenega robnika iz klesanega naravnega kamna s prerezom 12/25 cm (+0cm) s posnetim robom 2cm</t>
  </si>
  <si>
    <t>NEPREDVIDENA DELA (10%)</t>
  </si>
  <si>
    <t xml:space="preserve">Postavitev kandelabra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</si>
</sst>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dd/mm/yy"/>
    <numFmt numFmtId="166" formatCode="#.##0"/>
    <numFmt numFmtId="167" formatCode="0.0"/>
    <numFmt numFmtId="168" formatCode="#,##0.00&quot; €&quot;"/>
    <numFmt numFmtId="169" formatCode="_-* #,##0.00\ [$€-1]_-;\-* #,##0.00\ [$€-1]_-;_-* &quot;-&quot;??\ [$€-1]_-;_-@_-"/>
  </numFmts>
  <fonts count="49">
    <font>
      <sz val="10"/>
      <name val="Arial"/>
      <charset val="238"/>
    </font>
    <font>
      <sz val="11"/>
      <name val="Arial"/>
      <family val="2"/>
      <charset val="238"/>
    </font>
    <font>
      <sz val="10"/>
      <name val="Arial"/>
      <family val="2"/>
      <charset val="238"/>
    </font>
    <font>
      <b/>
      <sz val="11"/>
      <name val="Arial"/>
      <family val="2"/>
      <charset val="238"/>
    </font>
    <font>
      <sz val="12"/>
      <name val="Arial"/>
      <family val="2"/>
      <charset val="238"/>
    </font>
    <font>
      <b/>
      <sz val="10"/>
      <name val="Arial"/>
      <family val="2"/>
      <charset val="238"/>
    </font>
    <font>
      <b/>
      <sz val="11"/>
      <name val="Arial CE"/>
      <family val="2"/>
      <charset val="238"/>
    </font>
    <font>
      <sz val="11"/>
      <name val="Arial CE"/>
      <family val="2"/>
      <charset val="238"/>
    </font>
    <font>
      <i/>
      <sz val="10"/>
      <name val="Times New Roman CE"/>
      <family val="1"/>
      <charset val="238"/>
    </font>
    <font>
      <i/>
      <sz val="11"/>
      <name val="Arial"/>
      <family val="2"/>
      <charset val="238"/>
    </font>
    <font>
      <i/>
      <sz val="10"/>
      <name val="Arial"/>
      <family val="2"/>
      <charset val="238"/>
    </font>
    <font>
      <vertAlign val="superscript"/>
      <sz val="11"/>
      <name val="Arial"/>
      <family val="2"/>
      <charset val="238"/>
    </font>
    <font>
      <sz val="11"/>
      <name val="Symbol"/>
      <family val="1"/>
      <charset val="2"/>
    </font>
    <font>
      <i/>
      <sz val="12"/>
      <name val="Arial"/>
      <family val="2"/>
      <charset val="238"/>
    </font>
    <font>
      <i/>
      <sz val="10"/>
      <name val="SL Dutch"/>
      <charset val="1"/>
    </font>
    <font>
      <sz val="11"/>
      <color rgb="FF000000"/>
      <name val="Arial"/>
      <family val="2"/>
      <charset val="238"/>
    </font>
    <font>
      <b/>
      <sz val="11"/>
      <color rgb="FF000000"/>
      <name val="Arial"/>
      <family val="2"/>
      <charset val="1"/>
    </font>
    <font>
      <sz val="11"/>
      <color rgb="FF000000"/>
      <name val="Arial"/>
      <family val="2"/>
      <charset val="1"/>
    </font>
    <font>
      <b/>
      <sz val="11"/>
      <color rgb="FF00000A"/>
      <name val="Arial"/>
      <family val="2"/>
      <charset val="1"/>
    </font>
    <font>
      <sz val="11"/>
      <color rgb="FF00000A"/>
      <name val="Arial"/>
      <family val="2"/>
      <charset val="1"/>
    </font>
    <font>
      <b/>
      <sz val="11"/>
      <color rgb="FF000000"/>
      <name val="Arial"/>
      <family val="2"/>
    </font>
    <font>
      <sz val="11"/>
      <name val="Arial"/>
      <family val="2"/>
      <charset val="1"/>
    </font>
    <font>
      <vertAlign val="superscript"/>
      <sz val="10"/>
      <name val="Arial"/>
      <family val="2"/>
      <charset val="238"/>
    </font>
    <font>
      <sz val="11"/>
      <color indexed="17"/>
      <name val="Arial"/>
      <family val="2"/>
      <charset val="238"/>
    </font>
    <font>
      <b/>
      <sz val="14"/>
      <name val="Arial"/>
      <family val="2"/>
      <charset val="238"/>
    </font>
    <font>
      <sz val="10"/>
      <color indexed="17"/>
      <name val="Arial"/>
      <family val="2"/>
      <charset val="238"/>
    </font>
    <font>
      <b/>
      <sz val="11"/>
      <color indexed="12"/>
      <name val="Arial"/>
      <family val="2"/>
      <charset val="238"/>
    </font>
    <font>
      <sz val="10"/>
      <color indexed="9"/>
      <name val="Arial"/>
      <family val="2"/>
      <charset val="238"/>
    </font>
    <font>
      <sz val="10"/>
      <color theme="0"/>
      <name val="Arial"/>
      <family val="2"/>
      <charset val="238"/>
    </font>
    <font>
      <sz val="10"/>
      <color indexed="10"/>
      <name val="Arial"/>
      <family val="2"/>
      <charset val="238"/>
    </font>
    <font>
      <sz val="10"/>
      <name val="Arial CE"/>
      <family val="2"/>
      <charset val="238"/>
    </font>
    <font>
      <vertAlign val="superscript"/>
      <sz val="10"/>
      <name val="Arial CE"/>
      <family val="2"/>
      <charset val="238"/>
    </font>
    <font>
      <sz val="10"/>
      <color indexed="9"/>
      <name val="Arial CE"/>
      <family val="2"/>
      <charset val="238"/>
    </font>
    <font>
      <sz val="10"/>
      <color theme="0"/>
      <name val="Arial CE"/>
      <family val="2"/>
      <charset val="238"/>
    </font>
    <font>
      <sz val="10"/>
      <color indexed="8"/>
      <name val="Arial CE"/>
      <family val="2"/>
      <charset val="238"/>
    </font>
    <font>
      <sz val="10"/>
      <name val="Arial Narrow CE"/>
      <family val="2"/>
      <charset val="238"/>
    </font>
    <font>
      <sz val="10"/>
      <color indexed="8"/>
      <name val="Arial"/>
      <family val="2"/>
      <charset val="238"/>
    </font>
    <font>
      <b/>
      <sz val="10"/>
      <color indexed="8"/>
      <name val="Tahoma"/>
      <family val="2"/>
      <charset val="238"/>
    </font>
    <font>
      <sz val="8"/>
      <color indexed="8"/>
      <name val="Tahoma"/>
      <family val="2"/>
      <charset val="238"/>
    </font>
    <font>
      <b/>
      <sz val="8"/>
      <color indexed="8"/>
      <name val="Tahoma"/>
      <family val="2"/>
      <charset val="238"/>
    </font>
    <font>
      <sz val="10"/>
      <color indexed="8"/>
      <name val="Arial"/>
      <family val="2"/>
      <charset val="238"/>
    </font>
    <font>
      <b/>
      <sz val="10"/>
      <color indexed="8"/>
      <name val="Arial"/>
      <family val="2"/>
      <charset val="238"/>
    </font>
    <font>
      <sz val="8"/>
      <color indexed="8"/>
      <name val="Arial"/>
      <family val="2"/>
      <charset val="238"/>
    </font>
    <font>
      <b/>
      <sz val="8"/>
      <color indexed="8"/>
      <name val="Arial"/>
      <family val="2"/>
      <charset val="238"/>
    </font>
    <font>
      <b/>
      <u/>
      <sz val="10"/>
      <color indexed="8"/>
      <name val="Arial"/>
      <family val="2"/>
      <charset val="238"/>
    </font>
    <font>
      <b/>
      <i/>
      <sz val="11"/>
      <name val="Arial"/>
      <family val="2"/>
      <charset val="238"/>
    </font>
    <font>
      <b/>
      <i/>
      <sz val="11"/>
      <color indexed="12"/>
      <name val="Arial"/>
      <family val="2"/>
      <charset val="238"/>
    </font>
    <font>
      <b/>
      <i/>
      <sz val="10"/>
      <name val="Arial"/>
      <family val="2"/>
      <charset val="238"/>
    </font>
    <font>
      <b/>
      <sz val="8"/>
      <name val="Tahoma"/>
      <family val="2"/>
      <charset val="238"/>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rgb="FFDDDDDD"/>
        <bgColor rgb="FFCCFFCC"/>
      </patternFill>
    </fill>
    <fill>
      <patternFill patternType="solid">
        <fgColor indexed="44"/>
        <bgColor indexed="31"/>
      </patternFill>
    </fill>
    <fill>
      <patternFill patternType="solid">
        <fgColor theme="2" tint="-0.249977111117893"/>
        <bgColor indexed="34"/>
      </patternFill>
    </fill>
    <fill>
      <patternFill patternType="solid">
        <fgColor rgb="FFFFFFCC"/>
        <bgColor indexed="64"/>
      </patternFill>
    </fill>
  </fills>
  <borders count="93">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8"/>
      </top>
      <bottom/>
      <diagonal/>
    </border>
    <border>
      <left/>
      <right/>
      <top style="double">
        <color indexed="64"/>
      </top>
      <bottom style="double">
        <color indexed="64"/>
      </bottom>
      <diagonal/>
    </border>
    <border>
      <left style="double">
        <color indexed="8"/>
      </left>
      <right style="double">
        <color indexed="8"/>
      </right>
      <top style="double">
        <color indexed="8"/>
      </top>
      <bottom style="double">
        <color indexed="8"/>
      </bottom>
      <diagonal/>
    </border>
    <border>
      <left/>
      <right style="thin">
        <color indexed="64"/>
      </right>
      <top/>
      <bottom/>
      <diagonal/>
    </border>
    <border>
      <left/>
      <right/>
      <top style="medium">
        <color auto="1"/>
      </top>
      <bottom style="thin">
        <color auto="1"/>
      </bottom>
      <diagonal/>
    </border>
    <border>
      <left/>
      <right/>
      <top style="hair">
        <color auto="1"/>
      </top>
      <bottom style="hair">
        <color auto="1"/>
      </bottom>
      <diagonal/>
    </border>
    <border>
      <left/>
      <right/>
      <top style="thin">
        <color auto="1"/>
      </top>
      <bottom style="medium">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style="medium">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11"/>
      </right>
      <top style="hair">
        <color indexed="8"/>
      </top>
      <bottom style="hair">
        <color indexed="8"/>
      </bottom>
      <diagonal/>
    </border>
    <border>
      <left style="thin">
        <color indexed="11"/>
      </left>
      <right style="thin">
        <color indexed="11"/>
      </right>
      <top style="hair">
        <color indexed="8"/>
      </top>
      <bottom style="hair">
        <color indexed="8"/>
      </bottom>
      <diagonal/>
    </border>
    <border>
      <left style="thin">
        <color indexed="11"/>
      </left>
      <right style="hair">
        <color indexed="8"/>
      </right>
      <top style="hair">
        <color indexed="8"/>
      </top>
      <bottom style="hair">
        <color indexed="8"/>
      </bottom>
      <diagonal/>
    </border>
    <border>
      <left style="hair">
        <color indexed="8"/>
      </left>
      <right style="thin">
        <color indexed="11"/>
      </right>
      <top style="hair">
        <color indexed="8"/>
      </top>
      <bottom/>
      <diagonal/>
    </border>
    <border>
      <left style="hair">
        <color indexed="8"/>
      </left>
      <right style="hair">
        <color indexed="8"/>
      </right>
      <top/>
      <bottom style="hair">
        <color indexed="8"/>
      </bottom>
      <diagonal/>
    </border>
    <border>
      <left style="hair">
        <color indexed="8"/>
      </left>
      <right style="thin">
        <color indexed="11"/>
      </right>
      <top style="hair">
        <color indexed="8"/>
      </top>
      <bottom style="thin">
        <color indexed="11"/>
      </bottom>
      <diagonal/>
    </border>
    <border>
      <left style="thin">
        <color indexed="11"/>
      </left>
      <right style="hair">
        <color indexed="8"/>
      </right>
      <top style="hair">
        <color indexed="8"/>
      </top>
      <bottom style="thin">
        <color indexed="11"/>
      </bottom>
      <diagonal/>
    </border>
    <border>
      <left style="hair">
        <color indexed="8"/>
      </left>
      <right style="hair">
        <color indexed="8"/>
      </right>
      <top style="thin">
        <color indexed="11"/>
      </top>
      <bottom style="hair">
        <color indexed="8"/>
      </bottom>
      <diagonal/>
    </border>
    <border>
      <left style="medium">
        <color indexed="8"/>
      </left>
      <right/>
      <top style="medium">
        <color indexed="8"/>
      </top>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s>
  <cellStyleXfs count="5">
    <xf numFmtId="0" fontId="0" fillId="0" borderId="0"/>
    <xf numFmtId="0" fontId="2" fillId="0" borderId="0"/>
    <xf numFmtId="0" fontId="2" fillId="0" borderId="0"/>
    <xf numFmtId="1" fontId="14" fillId="0" borderId="0"/>
    <xf numFmtId="0" fontId="36" fillId="0" borderId="0" applyNumberFormat="0" applyFill="0" applyBorder="0" applyProtection="0"/>
  </cellStyleXfs>
  <cellXfs count="664">
    <xf numFmtId="0" fontId="0" fillId="0" borderId="0" xfId="0"/>
    <xf numFmtId="0" fontId="1" fillId="0" borderId="0" xfId="0" applyFont="1"/>
    <xf numFmtId="0" fontId="2" fillId="0" borderId="0" xfId="0" applyFont="1"/>
    <xf numFmtId="0" fontId="1" fillId="0" borderId="0" xfId="0" applyFont="1" applyAlignment="1">
      <alignment vertical="top"/>
    </xf>
    <xf numFmtId="3" fontId="1" fillId="0" borderId="0" xfId="0" applyNumberFormat="1" applyFont="1" applyAlignment="1">
      <alignment vertical="top"/>
    </xf>
    <xf numFmtId="0" fontId="3" fillId="0" borderId="0" xfId="0" applyFont="1" applyAlignment="1">
      <alignment vertical="top" wrapText="1"/>
    </xf>
    <xf numFmtId="164" fontId="1" fillId="0" borderId="0" xfId="0" applyNumberFormat="1" applyFont="1"/>
    <xf numFmtId="4" fontId="1" fillId="0" borderId="0" xfId="0" applyNumberFormat="1" applyFont="1"/>
    <xf numFmtId="0" fontId="1" fillId="0" borderId="0" xfId="0" applyFont="1" applyAlignment="1">
      <alignment vertical="top" wrapText="1"/>
    </xf>
    <xf numFmtId="0" fontId="1" fillId="0" borderId="4" xfId="0" applyFont="1" applyBorder="1"/>
    <xf numFmtId="4" fontId="3" fillId="0" borderId="2" xfId="0" applyNumberFormat="1" applyFont="1" applyBorder="1"/>
    <xf numFmtId="0" fontId="3" fillId="0" borderId="0" xfId="0" applyFont="1" applyAlignment="1">
      <alignment vertical="top"/>
    </xf>
    <xf numFmtId="3" fontId="3" fillId="0" borderId="0" xfId="0" applyNumberFormat="1" applyFont="1" applyAlignment="1">
      <alignment vertical="top"/>
    </xf>
    <xf numFmtId="0" fontId="3" fillId="0" borderId="0" xfId="0" applyFont="1" applyAlignment="1">
      <alignment horizontal="left" vertical="top"/>
    </xf>
    <xf numFmtId="3" fontId="3" fillId="0" borderId="0" xfId="0" applyNumberFormat="1" applyFont="1" applyAlignment="1">
      <alignment horizontal="left" vertical="top"/>
    </xf>
    <xf numFmtId="164" fontId="1" fillId="0" borderId="0" xfId="0" applyNumberFormat="1" applyFont="1" applyAlignment="1">
      <alignment wrapText="1"/>
    </xf>
    <xf numFmtId="49" fontId="3" fillId="0" borderId="0" xfId="0" applyNumberFormat="1" applyFont="1"/>
    <xf numFmtId="0" fontId="1" fillId="0" borderId="0" xfId="1" applyFont="1"/>
    <xf numFmtId="49" fontId="1" fillId="0" borderId="0" xfId="0" applyNumberFormat="1" applyFont="1" applyAlignment="1">
      <alignment vertical="top"/>
    </xf>
    <xf numFmtId="165" fontId="1" fillId="0" borderId="0" xfId="0" applyNumberFormat="1" applyFont="1" applyAlignment="1">
      <alignment vertical="top"/>
    </xf>
    <xf numFmtId="0" fontId="1" fillId="0" borderId="5" xfId="0" applyFont="1" applyBorder="1" applyAlignment="1">
      <alignment vertical="top"/>
    </xf>
    <xf numFmtId="3" fontId="1" fillId="0" borderId="5" xfId="0" applyNumberFormat="1" applyFont="1" applyBorder="1" applyAlignment="1">
      <alignment vertical="top"/>
    </xf>
    <xf numFmtId="0" fontId="1" fillId="0" borderId="5" xfId="0" applyFont="1" applyBorder="1" applyAlignment="1">
      <alignment vertical="top" wrapText="1"/>
    </xf>
    <xf numFmtId="0" fontId="1" fillId="0" borderId="5" xfId="0" applyFont="1" applyBorder="1"/>
    <xf numFmtId="164" fontId="1" fillId="0" borderId="5" xfId="0" applyNumberFormat="1" applyFont="1" applyBorder="1"/>
    <xf numFmtId="4" fontId="1" fillId="2" borderId="0" xfId="0" applyNumberFormat="1" applyFont="1" applyFill="1"/>
    <xf numFmtId="0" fontId="3" fillId="0" borderId="6" xfId="0" applyFont="1" applyBorder="1" applyAlignment="1">
      <alignment vertical="top"/>
    </xf>
    <xf numFmtId="3" fontId="1" fillId="0" borderId="7" xfId="0" applyNumberFormat="1" applyFont="1" applyBorder="1" applyAlignment="1">
      <alignment vertical="top"/>
    </xf>
    <xf numFmtId="0" fontId="1" fillId="0" borderId="7" xfId="0" applyFont="1" applyBorder="1" applyAlignment="1">
      <alignment vertical="top" wrapText="1"/>
    </xf>
    <xf numFmtId="0" fontId="1" fillId="0" borderId="7" xfId="0" applyFont="1" applyBorder="1"/>
    <xf numFmtId="164" fontId="1" fillId="2" borderId="7" xfId="0" applyNumberFormat="1" applyFont="1" applyFill="1" applyBorder="1"/>
    <xf numFmtId="4" fontId="1" fillId="0" borderId="7" xfId="0" applyNumberFormat="1" applyFont="1" applyBorder="1"/>
    <xf numFmtId="4" fontId="1" fillId="0" borderId="8" xfId="0" applyNumberFormat="1" applyFont="1" applyBorder="1"/>
    <xf numFmtId="0" fontId="3" fillId="0" borderId="9" xfId="0" applyFont="1" applyBorder="1" applyAlignment="1">
      <alignment vertical="top"/>
    </xf>
    <xf numFmtId="164" fontId="1" fillId="2" borderId="0" xfId="0" applyNumberFormat="1" applyFont="1" applyFill="1"/>
    <xf numFmtId="4" fontId="1" fillId="0" borderId="4" xfId="0" applyNumberFormat="1" applyFont="1" applyBorder="1"/>
    <xf numFmtId="0" fontId="3" fillId="0" borderId="10" xfId="0" applyFont="1" applyBorder="1" applyAlignment="1">
      <alignment vertical="top"/>
    </xf>
    <xf numFmtId="3" fontId="1" fillId="0" borderId="11" xfId="0" applyNumberFormat="1" applyFont="1" applyBorder="1" applyAlignment="1">
      <alignment vertical="top"/>
    </xf>
    <xf numFmtId="0" fontId="1" fillId="0" borderId="11" xfId="0" applyFont="1" applyBorder="1" applyAlignment="1">
      <alignment vertical="top" wrapText="1"/>
    </xf>
    <xf numFmtId="0" fontId="1" fillId="0" borderId="11" xfId="0" applyFont="1" applyBorder="1"/>
    <xf numFmtId="164" fontId="1" fillId="2" borderId="11" xfId="0" applyNumberFormat="1" applyFont="1" applyFill="1" applyBorder="1"/>
    <xf numFmtId="4" fontId="1" fillId="0" borderId="11" xfId="0" applyNumberFormat="1" applyFont="1" applyBorder="1"/>
    <xf numFmtId="4" fontId="1" fillId="0" borderId="12" xfId="0" applyNumberFormat="1" applyFont="1" applyBorder="1"/>
    <xf numFmtId="4" fontId="3" fillId="2" borderId="13" xfId="0" applyNumberFormat="1" applyFont="1" applyFill="1" applyBorder="1"/>
    <xf numFmtId="4" fontId="1" fillId="0" borderId="14" xfId="0" applyNumberFormat="1" applyFont="1" applyBorder="1"/>
    <xf numFmtId="0" fontId="3" fillId="0" borderId="0" xfId="0" applyFont="1"/>
    <xf numFmtId="164" fontId="3" fillId="0" borderId="0" xfId="0" applyNumberFormat="1" applyFont="1"/>
    <xf numFmtId="0" fontId="4" fillId="0" borderId="0" xfId="0" applyFont="1" applyAlignment="1">
      <alignment horizontal="center"/>
    </xf>
    <xf numFmtId="0" fontId="5" fillId="0" borderId="0" xfId="0" applyFont="1"/>
    <xf numFmtId="0" fontId="1" fillId="0" borderId="19" xfId="0" applyFont="1" applyBorder="1" applyAlignment="1">
      <alignment vertical="top"/>
    </xf>
    <xf numFmtId="0" fontId="1" fillId="0" borderId="19" xfId="0" applyFont="1" applyBorder="1"/>
    <xf numFmtId="164" fontId="1" fillId="0" borderId="19" xfId="0" applyNumberFormat="1" applyFont="1" applyBorder="1"/>
    <xf numFmtId="3" fontId="1" fillId="0" borderId="19" xfId="0" applyNumberFormat="1" applyFont="1" applyBorder="1" applyAlignment="1">
      <alignment horizontal="left" vertical="top"/>
    </xf>
    <xf numFmtId="0" fontId="1" fillId="0" borderId="19" xfId="0" applyFont="1" applyBorder="1" applyAlignment="1">
      <alignment vertical="top" wrapText="1"/>
    </xf>
    <xf numFmtId="0" fontId="6" fillId="0" borderId="0" xfId="0" applyFont="1" applyAlignment="1">
      <alignment vertical="top"/>
    </xf>
    <xf numFmtId="3" fontId="7" fillId="0" borderId="0" xfId="0" applyNumberFormat="1" applyFont="1" applyAlignment="1">
      <alignment vertical="top"/>
    </xf>
    <xf numFmtId="0" fontId="7" fillId="0" borderId="0" xfId="0" applyFont="1" applyAlignment="1">
      <alignment vertical="top" wrapText="1"/>
    </xf>
    <xf numFmtId="0" fontId="7" fillId="0" borderId="0" xfId="0" applyFont="1"/>
    <xf numFmtId="164" fontId="7" fillId="0" borderId="0" xfId="0" applyNumberFormat="1" applyFont="1"/>
    <xf numFmtId="4" fontId="7" fillId="0" borderId="0" xfId="0" applyNumberFormat="1" applyFont="1"/>
    <xf numFmtId="1" fontId="8" fillId="0" borderId="0" xfId="0" applyNumberFormat="1" applyFont="1"/>
    <xf numFmtId="0" fontId="2" fillId="2" borderId="0" xfId="0" applyFont="1" applyFill="1"/>
    <xf numFmtId="0" fontId="9" fillId="0" borderId="0" xfId="0" applyFont="1"/>
    <xf numFmtId="3" fontId="9" fillId="0" borderId="0" xfId="0" applyNumberFormat="1" applyFont="1" applyAlignment="1">
      <alignment vertical="top"/>
    </xf>
    <xf numFmtId="0" fontId="9" fillId="0" borderId="0" xfId="0" applyFont="1" applyAlignment="1">
      <alignment vertical="top" wrapText="1"/>
    </xf>
    <xf numFmtId="0" fontId="9" fillId="0" borderId="0" xfId="1" applyFont="1"/>
    <xf numFmtId="164" fontId="9" fillId="2" borderId="0" xfId="0" applyNumberFormat="1" applyFont="1" applyFill="1"/>
    <xf numFmtId="49" fontId="9" fillId="0" borderId="0" xfId="0" applyNumberFormat="1" applyFont="1"/>
    <xf numFmtId="164" fontId="9" fillId="0" borderId="0" xfId="0" applyNumberFormat="1" applyFont="1"/>
    <xf numFmtId="0" fontId="10" fillId="0" borderId="0" xfId="0" applyFont="1"/>
    <xf numFmtId="0" fontId="1" fillId="3" borderId="0" xfId="0" applyFont="1" applyFill="1"/>
    <xf numFmtId="0" fontId="13" fillId="0" borderId="0" xfId="0" applyFont="1" applyAlignment="1">
      <alignment horizontal="center"/>
    </xf>
    <xf numFmtId="4" fontId="3" fillId="0" borderId="20" xfId="0" applyNumberFormat="1" applyFont="1" applyBorder="1"/>
    <xf numFmtId="1" fontId="3" fillId="4" borderId="0" xfId="3" applyFont="1" applyFill="1" applyAlignment="1" applyProtection="1">
      <alignment horizontal="left" vertical="top"/>
      <protection locked="0"/>
    </xf>
    <xf numFmtId="1" fontId="14" fillId="4" borderId="0" xfId="3" applyFill="1"/>
    <xf numFmtId="1" fontId="8" fillId="4" borderId="0" xfId="3" applyFont="1" applyFill="1"/>
    <xf numFmtId="1" fontId="8" fillId="4" borderId="0" xfId="3" applyFont="1" applyFill="1" applyAlignment="1">
      <alignment horizontal="right"/>
    </xf>
    <xf numFmtId="1" fontId="1" fillId="0" borderId="0" xfId="3" applyFont="1" applyAlignment="1" applyProtection="1">
      <alignment horizontal="left"/>
      <protection locked="0"/>
    </xf>
    <xf numFmtId="1" fontId="1" fillId="0" borderId="0" xfId="3" applyFont="1" applyAlignment="1" applyProtection="1">
      <alignment horizontal="center"/>
      <protection locked="0"/>
    </xf>
    <xf numFmtId="1" fontId="1" fillId="0" borderId="0" xfId="3" applyFont="1" applyAlignment="1" applyProtection="1">
      <alignment horizontal="justify"/>
      <protection locked="0"/>
    </xf>
    <xf numFmtId="2" fontId="1" fillId="0" borderId="0" xfId="3" applyNumberFormat="1" applyFont="1" applyProtection="1">
      <protection locked="0"/>
    </xf>
    <xf numFmtId="4" fontId="1" fillId="0" borderId="0" xfId="3" applyNumberFormat="1" applyFont="1" applyProtection="1">
      <protection locked="0"/>
    </xf>
    <xf numFmtId="1" fontId="14" fillId="0" borderId="0" xfId="3"/>
    <xf numFmtId="1" fontId="8" fillId="0" borderId="0" xfId="3" applyFont="1"/>
    <xf numFmtId="1" fontId="8" fillId="0" borderId="0" xfId="3" applyFont="1" applyAlignment="1">
      <alignment horizontal="right"/>
    </xf>
    <xf numFmtId="1" fontId="3" fillId="0" borderId="0" xfId="3" applyFont="1" applyAlignment="1" applyProtection="1">
      <alignment horizontal="left" vertical="top"/>
      <protection locked="0"/>
    </xf>
    <xf numFmtId="1" fontId="1" fillId="0" borderId="0" xfId="3" applyFont="1" applyAlignment="1" applyProtection="1">
      <alignment horizontal="center" vertical="top"/>
      <protection locked="0"/>
    </xf>
    <xf numFmtId="1" fontId="3" fillId="0" borderId="0" xfId="3" applyFont="1" applyAlignment="1" applyProtection="1">
      <alignment horizontal="justify"/>
      <protection locked="0"/>
    </xf>
    <xf numFmtId="4" fontId="1" fillId="0" borderId="0" xfId="3" applyNumberFormat="1" applyFont="1" applyAlignment="1" applyProtection="1">
      <alignment horizontal="right"/>
      <protection locked="0"/>
    </xf>
    <xf numFmtId="1" fontId="1" fillId="0" borderId="0" xfId="3" applyFont="1" applyAlignment="1" applyProtection="1">
      <alignment horizontal="left" vertical="top" wrapText="1"/>
      <protection locked="0"/>
    </xf>
    <xf numFmtId="1" fontId="1" fillId="0" borderId="0" xfId="3" applyFont="1" applyAlignment="1" applyProtection="1">
      <alignment horizontal="left" vertical="top"/>
      <protection locked="0"/>
    </xf>
    <xf numFmtId="1" fontId="1" fillId="0" borderId="23" xfId="3" applyFont="1" applyBorder="1" applyAlignment="1" applyProtection="1">
      <alignment horizontal="left" vertical="top"/>
      <protection locked="0"/>
    </xf>
    <xf numFmtId="1" fontId="1" fillId="0" borderId="23" xfId="3" applyFont="1" applyBorder="1" applyAlignment="1" applyProtection="1">
      <alignment horizontal="center" vertical="top"/>
      <protection locked="0"/>
    </xf>
    <xf numFmtId="1" fontId="1" fillId="0" borderId="23" xfId="3" applyFont="1" applyBorder="1" applyAlignment="1" applyProtection="1">
      <alignment horizontal="justify"/>
      <protection locked="0"/>
    </xf>
    <xf numFmtId="2" fontId="1" fillId="0" borderId="23" xfId="3" applyNumberFormat="1" applyFont="1" applyBorder="1" applyAlignment="1" applyProtection="1">
      <alignment horizontal="center"/>
      <protection locked="0"/>
    </xf>
    <xf numFmtId="1" fontId="1" fillId="0" borderId="23" xfId="3" applyFont="1" applyBorder="1" applyAlignment="1" applyProtection="1">
      <alignment horizontal="center"/>
      <protection locked="0"/>
    </xf>
    <xf numFmtId="4" fontId="1" fillId="0" borderId="23" xfId="3" applyNumberFormat="1" applyFont="1" applyBorder="1" applyAlignment="1" applyProtection="1">
      <alignment horizontal="right"/>
      <protection locked="0"/>
    </xf>
    <xf numFmtId="4" fontId="1" fillId="0" borderId="23" xfId="3" applyNumberFormat="1" applyFont="1" applyBorder="1" applyAlignment="1" applyProtection="1">
      <alignment horizontal="center"/>
      <protection locked="0"/>
    </xf>
    <xf numFmtId="2" fontId="1" fillId="0" borderId="0" xfId="3" applyNumberFormat="1" applyFont="1" applyAlignment="1" applyProtection="1">
      <alignment horizontal="center"/>
      <protection locked="0"/>
    </xf>
    <xf numFmtId="4" fontId="1" fillId="0" borderId="0" xfId="3" applyNumberFormat="1" applyFont="1" applyAlignment="1" applyProtection="1">
      <alignment horizontal="center"/>
      <protection locked="0"/>
    </xf>
    <xf numFmtId="1" fontId="1" fillId="0" borderId="24" xfId="3" applyFont="1" applyBorder="1" applyAlignment="1" applyProtection="1">
      <alignment horizontal="left" vertical="top" wrapText="1"/>
      <protection locked="0"/>
    </xf>
    <xf numFmtId="166" fontId="15" fillId="0" borderId="24" xfId="3" applyNumberFormat="1" applyFont="1" applyBorder="1" applyAlignment="1" applyProtection="1">
      <alignment horizontal="center" vertical="top" wrapText="1"/>
      <protection locked="0"/>
    </xf>
    <xf numFmtId="1" fontId="16" fillId="0" borderId="24" xfId="3" applyFont="1" applyBorder="1" applyAlignment="1" applyProtection="1">
      <alignment vertical="top" wrapText="1"/>
      <protection locked="0"/>
    </xf>
    <xf numFmtId="2" fontId="1" fillId="0" borderId="24" xfId="3" applyNumberFormat="1" applyFont="1" applyBorder="1" applyProtection="1">
      <protection locked="0"/>
    </xf>
    <xf numFmtId="1" fontId="1" fillId="0" borderId="24" xfId="3" applyFont="1" applyBorder="1" applyAlignment="1" applyProtection="1">
      <alignment horizontal="center"/>
      <protection locked="0"/>
    </xf>
    <xf numFmtId="1" fontId="15" fillId="0" borderId="24" xfId="3" applyFont="1" applyBorder="1" applyAlignment="1" applyProtection="1">
      <alignment vertical="top" wrapText="1"/>
      <protection locked="0"/>
    </xf>
    <xf numFmtId="1" fontId="18" fillId="0" borderId="24" xfId="3" applyFont="1" applyBorder="1" applyAlignment="1" applyProtection="1">
      <alignment horizontal="left" vertical="top" wrapText="1"/>
      <protection locked="0"/>
    </xf>
    <xf numFmtId="1" fontId="1" fillId="0" borderId="0" xfId="3" applyFont="1" applyAlignment="1" applyProtection="1">
      <alignment horizontal="center" vertical="top" wrapText="1"/>
      <protection locked="0"/>
    </xf>
    <xf numFmtId="1" fontId="1" fillId="0" borderId="0" xfId="3" applyFont="1" applyAlignment="1" applyProtection="1">
      <alignment horizontal="justify" vertical="top" wrapText="1"/>
      <protection locked="0"/>
    </xf>
    <xf numFmtId="1" fontId="16" fillId="0" borderId="24" xfId="3" applyFont="1" applyBorder="1" applyAlignment="1" applyProtection="1">
      <alignment horizontal="left" vertical="top" wrapText="1"/>
      <protection locked="0"/>
    </xf>
    <xf numFmtId="1" fontId="15" fillId="0" borderId="24" xfId="3" applyFont="1" applyBorder="1" applyAlignment="1" applyProtection="1">
      <alignment horizontal="justify" vertical="top" wrapText="1"/>
      <protection locked="0"/>
    </xf>
    <xf numFmtId="1" fontId="3" fillId="4" borderId="25" xfId="3" applyFont="1" applyFill="1" applyBorder="1" applyAlignment="1" applyProtection="1">
      <alignment horizontal="left" vertical="top"/>
      <protection locked="0"/>
    </xf>
    <xf numFmtId="1" fontId="1" fillId="4" borderId="25" xfId="3" applyFont="1" applyFill="1" applyBorder="1" applyAlignment="1" applyProtection="1">
      <alignment horizontal="center" vertical="top"/>
      <protection locked="0"/>
    </xf>
    <xf numFmtId="1" fontId="1" fillId="4" borderId="25" xfId="3" applyFont="1" applyFill="1" applyBorder="1" applyAlignment="1" applyProtection="1">
      <alignment horizontal="justify"/>
      <protection locked="0"/>
    </xf>
    <xf numFmtId="2" fontId="1" fillId="4" borderId="25" xfId="3" applyNumberFormat="1" applyFont="1" applyFill="1" applyBorder="1" applyProtection="1">
      <protection locked="0"/>
    </xf>
    <xf numFmtId="1" fontId="1" fillId="4" borderId="25" xfId="3" applyFont="1" applyFill="1" applyBorder="1" applyAlignment="1" applyProtection="1">
      <alignment horizontal="center"/>
      <protection locked="0"/>
    </xf>
    <xf numFmtId="1" fontId="14" fillId="0" borderId="0" xfId="3" applyAlignment="1">
      <alignment horizontal="center"/>
    </xf>
    <xf numFmtId="1" fontId="1" fillId="4" borderId="0" xfId="3" applyFont="1" applyFill="1" applyAlignment="1" applyProtection="1">
      <alignment horizontal="center" vertical="top"/>
      <protection locked="0"/>
    </xf>
    <xf numFmtId="1" fontId="1" fillId="4" borderId="0" xfId="3" applyFont="1" applyFill="1" applyAlignment="1" applyProtection="1">
      <alignment horizontal="justify"/>
      <protection locked="0"/>
    </xf>
    <xf numFmtId="2" fontId="1" fillId="4" borderId="0" xfId="3" applyNumberFormat="1" applyFont="1" applyFill="1" applyProtection="1">
      <protection locked="0"/>
    </xf>
    <xf numFmtId="1" fontId="1" fillId="4" borderId="0" xfId="3" applyFont="1" applyFill="1" applyAlignment="1" applyProtection="1">
      <alignment horizontal="center"/>
      <protection locked="0"/>
    </xf>
    <xf numFmtId="4" fontId="1" fillId="4" borderId="0" xfId="3" applyNumberFormat="1" applyFont="1" applyFill="1" applyAlignment="1" applyProtection="1">
      <alignment horizontal="right"/>
      <protection locked="0"/>
    </xf>
    <xf numFmtId="4" fontId="1" fillId="4" borderId="0" xfId="3" applyNumberFormat="1" applyFont="1" applyFill="1" applyProtection="1">
      <protection locked="0"/>
    </xf>
    <xf numFmtId="3" fontId="15" fillId="0" borderId="24" xfId="3" applyNumberFormat="1" applyFont="1" applyBorder="1" applyAlignment="1">
      <alignment horizontal="center" vertical="top"/>
    </xf>
    <xf numFmtId="1" fontId="16" fillId="0" borderId="24" xfId="3" applyFont="1" applyBorder="1" applyAlignment="1">
      <alignment vertical="top" wrapText="1"/>
    </xf>
    <xf numFmtId="1" fontId="3" fillId="0" borderId="24" xfId="3" applyFont="1" applyBorder="1" applyAlignment="1" applyProtection="1">
      <alignment horizontal="left" vertical="top"/>
      <protection locked="0"/>
    </xf>
    <xf numFmtId="1" fontId="1" fillId="0" borderId="24" xfId="3" applyFont="1" applyBorder="1" applyAlignment="1" applyProtection="1">
      <alignment horizontal="center" vertical="top"/>
      <protection locked="0"/>
    </xf>
    <xf numFmtId="1" fontId="1" fillId="0" borderId="24" xfId="3" applyFont="1" applyBorder="1" applyAlignment="1" applyProtection="1">
      <alignment horizontal="justify"/>
      <protection locked="0"/>
    </xf>
    <xf numFmtId="1" fontId="15" fillId="0" borderId="24" xfId="3" applyFont="1" applyBorder="1" applyAlignment="1">
      <alignment vertical="top" wrapText="1"/>
    </xf>
    <xf numFmtId="1" fontId="3" fillId="4" borderId="0" xfId="3" applyFont="1" applyFill="1" applyAlignment="1" applyProtection="1">
      <alignment horizontal="center" vertical="top"/>
      <protection locked="0"/>
    </xf>
    <xf numFmtId="1" fontId="3" fillId="4" borderId="0" xfId="3" applyFont="1" applyFill="1" applyAlignment="1" applyProtection="1">
      <alignment horizontal="justify"/>
      <protection locked="0"/>
    </xf>
    <xf numFmtId="2" fontId="3" fillId="4" borderId="0" xfId="3" applyNumberFormat="1" applyFont="1" applyFill="1" applyProtection="1">
      <protection locked="0"/>
    </xf>
    <xf numFmtId="1" fontId="3" fillId="4" borderId="0" xfId="3" applyFont="1" applyFill="1" applyAlignment="1" applyProtection="1">
      <alignment horizontal="center"/>
      <protection locked="0"/>
    </xf>
    <xf numFmtId="4" fontId="3" fillId="4" borderId="0" xfId="3" applyNumberFormat="1" applyFont="1" applyFill="1" applyAlignment="1" applyProtection="1">
      <alignment horizontal="right"/>
      <protection locked="0"/>
    </xf>
    <xf numFmtId="4" fontId="3" fillId="4" borderId="0" xfId="3" applyNumberFormat="1" applyFont="1" applyFill="1" applyProtection="1">
      <protection locked="0"/>
    </xf>
    <xf numFmtId="1" fontId="3" fillId="0" borderId="0" xfId="3" applyFont="1" applyAlignment="1" applyProtection="1">
      <alignment horizontal="center" vertical="top"/>
      <protection locked="0"/>
    </xf>
    <xf numFmtId="2" fontId="3" fillId="0" borderId="0" xfId="3" applyNumberFormat="1" applyFont="1" applyProtection="1">
      <protection locked="0"/>
    </xf>
    <xf numFmtId="1" fontId="3" fillId="0" borderId="0" xfId="3" applyFont="1" applyAlignment="1" applyProtection="1">
      <alignment horizontal="center"/>
      <protection locked="0"/>
    </xf>
    <xf numFmtId="4" fontId="3" fillId="0" borderId="0" xfId="3" applyNumberFormat="1" applyFont="1" applyAlignment="1" applyProtection="1">
      <alignment horizontal="right"/>
      <protection locked="0"/>
    </xf>
    <xf numFmtId="4" fontId="3" fillId="0" borderId="0" xfId="3" applyNumberFormat="1" applyFont="1" applyProtection="1">
      <protection locked="0"/>
    </xf>
    <xf numFmtId="1" fontId="1" fillId="0" borderId="26" xfId="3" applyFont="1" applyBorder="1" applyAlignment="1" applyProtection="1">
      <alignment horizontal="left" vertical="top"/>
      <protection locked="0"/>
    </xf>
    <xf numFmtId="1" fontId="1" fillId="0" borderId="26" xfId="3" applyFont="1" applyBorder="1" applyAlignment="1" applyProtection="1">
      <alignment horizontal="center" vertical="top"/>
      <protection locked="0"/>
    </xf>
    <xf numFmtId="1" fontId="1" fillId="0" borderId="26" xfId="3" applyFont="1" applyBorder="1" applyAlignment="1" applyProtection="1">
      <alignment horizontal="justify"/>
      <protection locked="0"/>
    </xf>
    <xf numFmtId="2" fontId="1" fillId="0" borderId="26" xfId="3" applyNumberFormat="1" applyFont="1" applyBorder="1" applyProtection="1">
      <protection locked="0"/>
    </xf>
    <xf numFmtId="1" fontId="1" fillId="0" borderId="26" xfId="3" applyFont="1" applyBorder="1" applyAlignment="1" applyProtection="1">
      <alignment horizontal="center"/>
      <protection locked="0"/>
    </xf>
    <xf numFmtId="4" fontId="1" fillId="0" borderId="26" xfId="3" applyNumberFormat="1" applyFont="1" applyBorder="1" applyAlignment="1" applyProtection="1">
      <alignment horizontal="right"/>
      <protection locked="0"/>
    </xf>
    <xf numFmtId="4" fontId="1" fillId="0" borderId="26" xfId="3" applyNumberFormat="1" applyFont="1" applyBorder="1" applyProtection="1">
      <protection locked="0"/>
    </xf>
    <xf numFmtId="1" fontId="3" fillId="0" borderId="26" xfId="3" applyFont="1" applyBorder="1" applyAlignment="1" applyProtection="1">
      <alignment horizontal="left" vertical="top"/>
      <protection locked="0"/>
    </xf>
    <xf numFmtId="1" fontId="3" fillId="0" borderId="26" xfId="3" applyFont="1" applyBorder="1" applyAlignment="1" applyProtection="1">
      <alignment horizontal="center" vertical="top"/>
      <protection locked="0"/>
    </xf>
    <xf numFmtId="1" fontId="3" fillId="0" borderId="26" xfId="3" applyFont="1" applyBorder="1" applyAlignment="1" applyProtection="1">
      <alignment horizontal="justify"/>
      <protection locked="0"/>
    </xf>
    <xf numFmtId="2" fontId="3" fillId="0" borderId="26" xfId="3" applyNumberFormat="1" applyFont="1" applyBorder="1" applyProtection="1">
      <protection locked="0"/>
    </xf>
    <xf numFmtId="1" fontId="3" fillId="0" borderId="26" xfId="3" applyFont="1" applyBorder="1" applyAlignment="1" applyProtection="1">
      <alignment horizontal="center"/>
      <protection locked="0"/>
    </xf>
    <xf numFmtId="4" fontId="3" fillId="0" borderId="26" xfId="3" applyNumberFormat="1" applyFont="1" applyBorder="1" applyAlignment="1" applyProtection="1">
      <alignment horizontal="right"/>
      <protection locked="0"/>
    </xf>
    <xf numFmtId="0" fontId="2" fillId="0" borderId="27" xfId="0" applyFont="1" applyBorder="1" applyAlignment="1">
      <alignment horizontal="center" vertical="center" wrapText="1"/>
    </xf>
    <xf numFmtId="0" fontId="3" fillId="0" borderId="28" xfId="0" applyFont="1" applyBorder="1" applyAlignment="1">
      <alignment vertical="top"/>
    </xf>
    <xf numFmtId="3" fontId="3" fillId="0" borderId="29" xfId="0" applyNumberFormat="1" applyFont="1" applyBorder="1" applyAlignment="1">
      <alignment vertical="top"/>
    </xf>
    <xf numFmtId="0" fontId="3" fillId="0" borderId="29" xfId="0" applyFont="1" applyBorder="1" applyAlignment="1">
      <alignment vertical="top" wrapText="1"/>
    </xf>
    <xf numFmtId="0" fontId="3" fillId="0" borderId="29" xfId="0" applyFont="1" applyBorder="1"/>
    <xf numFmtId="164" fontId="3" fillId="0" borderId="29" xfId="0" applyNumberFormat="1" applyFont="1" applyBorder="1"/>
    <xf numFmtId="4" fontId="3" fillId="2" borderId="14" xfId="0" applyNumberFormat="1" applyFont="1" applyFill="1" applyBorder="1"/>
    <xf numFmtId="49" fontId="1" fillId="0" borderId="31" xfId="0" applyNumberFormat="1" applyFont="1" applyBorder="1" applyAlignment="1">
      <alignment vertical="top"/>
    </xf>
    <xf numFmtId="3" fontId="1" fillId="0" borderId="31" xfId="0" applyNumberFormat="1" applyFont="1" applyBorder="1" applyAlignment="1">
      <alignment vertical="top"/>
    </xf>
    <xf numFmtId="0" fontId="1" fillId="0" borderId="31" xfId="0" applyFont="1" applyBorder="1" applyAlignment="1">
      <alignment vertical="top" wrapText="1"/>
    </xf>
    <xf numFmtId="0" fontId="1" fillId="0" borderId="31" xfId="0" applyFont="1" applyBorder="1"/>
    <xf numFmtId="4" fontId="1" fillId="0" borderId="31" xfId="0" applyNumberFormat="1" applyFont="1" applyBorder="1"/>
    <xf numFmtId="4" fontId="1" fillId="2" borderId="32" xfId="0" applyNumberFormat="1" applyFont="1" applyFill="1" applyBorder="1"/>
    <xf numFmtId="4" fontId="1" fillId="2" borderId="27" xfId="0" applyNumberFormat="1" applyFont="1" applyFill="1" applyBorder="1"/>
    <xf numFmtId="4" fontId="1" fillId="0" borderId="27" xfId="0" applyNumberFormat="1" applyFont="1" applyBorder="1"/>
    <xf numFmtId="0" fontId="1" fillId="0" borderId="31" xfId="1" applyFont="1" applyBorder="1"/>
    <xf numFmtId="164" fontId="1" fillId="0" borderId="31" xfId="0" applyNumberFormat="1" applyFont="1" applyBorder="1"/>
    <xf numFmtId="165" fontId="1" fillId="0" borderId="31" xfId="0" applyNumberFormat="1" applyFont="1" applyBorder="1" applyAlignment="1">
      <alignment vertical="top"/>
    </xf>
    <xf numFmtId="164" fontId="1" fillId="2" borderId="31" xfId="0" applyNumberFormat="1" applyFont="1" applyFill="1" applyBorder="1"/>
    <xf numFmtId="0" fontId="1" fillId="0" borderId="27" xfId="0" applyFont="1" applyBorder="1" applyAlignment="1">
      <alignment vertical="top"/>
    </xf>
    <xf numFmtId="3" fontId="1" fillId="0" borderId="27" xfId="0" applyNumberFormat="1" applyFont="1" applyBorder="1" applyAlignment="1">
      <alignment vertical="top"/>
    </xf>
    <xf numFmtId="0" fontId="1" fillId="0" borderId="27" xfId="0" applyFont="1" applyBorder="1" applyAlignment="1">
      <alignment vertical="top" wrapText="1"/>
    </xf>
    <xf numFmtId="0" fontId="1" fillId="0" borderId="27" xfId="0" applyFont="1" applyBorder="1"/>
    <xf numFmtId="164" fontId="1" fillId="0" borderId="27" xfId="0" applyNumberFormat="1" applyFont="1" applyBorder="1"/>
    <xf numFmtId="0" fontId="1" fillId="0" borderId="31" xfId="0" applyFont="1" applyBorder="1" applyAlignment="1">
      <alignment vertical="top"/>
    </xf>
    <xf numFmtId="4" fontId="1" fillId="2" borderId="31" xfId="0" applyNumberFormat="1" applyFont="1" applyFill="1" applyBorder="1"/>
    <xf numFmtId="3" fontId="1" fillId="3" borderId="31" xfId="0" applyNumberFormat="1" applyFont="1" applyFill="1" applyBorder="1" applyAlignment="1">
      <alignment vertical="top"/>
    </xf>
    <xf numFmtId="0" fontId="1" fillId="3" borderId="31" xfId="0" applyFont="1" applyFill="1" applyBorder="1" applyAlignment="1">
      <alignment vertical="top" wrapText="1"/>
    </xf>
    <xf numFmtId="164" fontId="1" fillId="3" borderId="31" xfId="0" applyNumberFormat="1" applyFont="1" applyFill="1" applyBorder="1"/>
    <xf numFmtId="164" fontId="1" fillId="0" borderId="27" xfId="0" applyNumberFormat="1" applyFont="1" applyBorder="1" applyAlignment="1">
      <alignment wrapText="1"/>
    </xf>
    <xf numFmtId="3" fontId="1" fillId="0" borderId="32" xfId="0" applyNumberFormat="1" applyFont="1" applyBorder="1" applyAlignment="1">
      <alignment vertical="top"/>
    </xf>
    <xf numFmtId="0" fontId="1" fillId="0" borderId="31" xfId="1" applyFont="1" applyBorder="1" applyAlignment="1">
      <alignment vertical="top" wrapText="1"/>
    </xf>
    <xf numFmtId="0" fontId="1" fillId="0" borderId="0" xfId="0" quotePrefix="1" applyFont="1" applyAlignment="1">
      <alignment vertical="top"/>
    </xf>
    <xf numFmtId="1" fontId="1" fillId="0" borderId="0" xfId="0" applyNumberFormat="1" applyFont="1" applyAlignment="1">
      <alignment vertical="top"/>
    </xf>
    <xf numFmtId="0" fontId="21" fillId="0" borderId="31" xfId="0" applyFont="1" applyBorder="1" applyAlignment="1">
      <alignment vertical="top" wrapText="1"/>
    </xf>
    <xf numFmtId="0" fontId="1" fillId="0" borderId="31" xfId="0" applyFont="1" applyBorder="1" applyAlignment="1" applyProtection="1">
      <alignment horizontal="left" vertical="top"/>
      <protection locked="0"/>
    </xf>
    <xf numFmtId="0" fontId="1" fillId="3" borderId="31" xfId="0" applyFont="1" applyFill="1" applyBorder="1"/>
    <xf numFmtId="0" fontId="1" fillId="0" borderId="31" xfId="0" applyFont="1" applyBorder="1" applyAlignment="1" applyProtection="1">
      <alignment horizontal="center" vertical="top" wrapText="1"/>
      <protection locked="0"/>
    </xf>
    <xf numFmtId="0" fontId="1" fillId="0" borderId="31" xfId="0" applyFont="1" applyBorder="1" applyAlignment="1" applyProtection="1">
      <alignment horizontal="justify" vertical="top"/>
      <protection locked="0"/>
    </xf>
    <xf numFmtId="0" fontId="1" fillId="0" borderId="27" xfId="1" applyFont="1" applyBorder="1"/>
    <xf numFmtId="164" fontId="1" fillId="2" borderId="27" xfId="0" applyNumberFormat="1" applyFont="1" applyFill="1" applyBorder="1"/>
    <xf numFmtId="164" fontId="7" fillId="2" borderId="0" xfId="0" applyNumberFormat="1" applyFont="1" applyFill="1"/>
    <xf numFmtId="3" fontId="7" fillId="0" borderId="31" xfId="0" applyNumberFormat="1" applyFont="1" applyBorder="1" applyAlignment="1">
      <alignment vertical="top"/>
    </xf>
    <xf numFmtId="164" fontId="7" fillId="0" borderId="31" xfId="0" applyNumberFormat="1" applyFont="1" applyBorder="1"/>
    <xf numFmtId="3" fontId="1" fillId="0" borderId="34" xfId="0" applyNumberFormat="1" applyFont="1" applyBorder="1" applyAlignment="1">
      <alignment vertical="top"/>
    </xf>
    <xf numFmtId="0" fontId="1" fillId="0" borderId="34" xfId="0" applyFont="1" applyBorder="1" applyAlignment="1">
      <alignment vertical="top" wrapText="1"/>
    </xf>
    <xf numFmtId="0" fontId="1" fillId="0" borderId="34" xfId="0" applyFont="1" applyBorder="1"/>
    <xf numFmtId="164" fontId="1" fillId="0" borderId="34" xfId="0" applyNumberFormat="1" applyFont="1" applyBorder="1"/>
    <xf numFmtId="0" fontId="1" fillId="0" borderId="27" xfId="0" applyFont="1" applyBorder="1" applyAlignment="1" applyProtection="1">
      <alignment horizontal="left" vertical="top" wrapText="1"/>
      <protection locked="0"/>
    </xf>
    <xf numFmtId="0" fontId="1" fillId="0" borderId="33" xfId="1" applyFont="1" applyBorder="1"/>
    <xf numFmtId="0" fontId="1" fillId="0" borderId="0" xfId="0" applyFont="1" applyAlignment="1" applyProtection="1">
      <alignment horizontal="center" vertical="top"/>
      <protection locked="0"/>
    </xf>
    <xf numFmtId="0" fontId="1" fillId="0" borderId="0" xfId="0" applyFont="1" applyAlignment="1" applyProtection="1">
      <alignment horizontal="justify" vertical="top"/>
      <protection locked="0"/>
    </xf>
    <xf numFmtId="164" fontId="7" fillId="3" borderId="0" xfId="0" applyNumberFormat="1" applyFont="1" applyFill="1"/>
    <xf numFmtId="164" fontId="1" fillId="3" borderId="0" xfId="0" applyNumberFormat="1" applyFont="1" applyFill="1"/>
    <xf numFmtId="0" fontId="1" fillId="0" borderId="35" xfId="0" applyFont="1" applyBorder="1" applyAlignment="1" applyProtection="1">
      <alignment horizontal="justify" vertical="top" wrapText="1"/>
      <protection locked="0"/>
    </xf>
    <xf numFmtId="2" fontId="1" fillId="0" borderId="36" xfId="0" applyNumberFormat="1" applyFont="1" applyBorder="1" applyProtection="1">
      <protection locked="0"/>
    </xf>
    <xf numFmtId="4" fontId="1" fillId="0" borderId="37" xfId="0" applyNumberFormat="1" applyFont="1" applyBorder="1" applyAlignment="1" applyProtection="1">
      <alignment horizontal="right"/>
      <protection locked="0"/>
    </xf>
    <xf numFmtId="0" fontId="1" fillId="0" borderId="0" xfId="2" applyFont="1" applyAlignment="1">
      <alignment vertical="top"/>
    </xf>
    <xf numFmtId="3" fontId="1" fillId="0" borderId="0" xfId="2" applyNumberFormat="1" applyFont="1" applyAlignment="1">
      <alignment vertical="top"/>
    </xf>
    <xf numFmtId="0" fontId="1" fillId="0" borderId="0" xfId="2" applyFont="1" applyAlignment="1">
      <alignment vertical="top" wrapText="1"/>
    </xf>
    <xf numFmtId="0" fontId="1" fillId="0" borderId="0" xfId="2" applyFont="1"/>
    <xf numFmtId="164" fontId="1" fillId="2" borderId="0" xfId="2" applyNumberFormat="1" applyFont="1" applyFill="1"/>
    <xf numFmtId="4" fontId="1" fillId="0" borderId="0" xfId="2" applyNumberFormat="1" applyFont="1"/>
    <xf numFmtId="0" fontId="2" fillId="0" borderId="0" xfId="2"/>
    <xf numFmtId="0" fontId="3" fillId="0" borderId="6" xfId="2" applyFont="1" applyBorder="1" applyAlignment="1">
      <alignment vertical="top"/>
    </xf>
    <xf numFmtId="3" fontId="1" fillId="0" borderId="7" xfId="2" applyNumberFormat="1" applyFont="1" applyBorder="1" applyAlignment="1">
      <alignment vertical="top"/>
    </xf>
    <xf numFmtId="0" fontId="1" fillId="0" borderId="7" xfId="2" applyFont="1" applyBorder="1" applyAlignment="1">
      <alignment vertical="top" wrapText="1"/>
    </xf>
    <xf numFmtId="4" fontId="1" fillId="0" borderId="7" xfId="2" applyNumberFormat="1" applyFont="1" applyBorder="1"/>
    <xf numFmtId="4" fontId="1" fillId="0" borderId="8" xfId="2" applyNumberFormat="1" applyFont="1" applyBorder="1"/>
    <xf numFmtId="0" fontId="3" fillId="0" borderId="9" xfId="2" applyFont="1" applyBorder="1" applyAlignment="1">
      <alignment vertical="top"/>
    </xf>
    <xf numFmtId="4" fontId="1" fillId="0" borderId="4" xfId="2" applyNumberFormat="1" applyFont="1" applyBorder="1"/>
    <xf numFmtId="0" fontId="3" fillId="0" borderId="10" xfId="2" applyFont="1" applyBorder="1" applyAlignment="1">
      <alignment vertical="top"/>
    </xf>
    <xf numFmtId="3" fontId="1" fillId="0" borderId="11" xfId="2" applyNumberFormat="1" applyFont="1" applyBorder="1" applyAlignment="1">
      <alignment vertical="top"/>
    </xf>
    <xf numFmtId="0" fontId="1" fillId="0" borderId="11" xfId="2" applyFont="1" applyBorder="1" applyAlignment="1">
      <alignment vertical="top" wrapText="1"/>
    </xf>
    <xf numFmtId="4" fontId="1" fillId="0" borderId="11" xfId="2" applyNumberFormat="1" applyFont="1" applyBorder="1"/>
    <xf numFmtId="4" fontId="1" fillId="0" borderId="12" xfId="2" applyNumberFormat="1" applyFont="1" applyBorder="1"/>
    <xf numFmtId="0" fontId="3" fillId="0" borderId="0" xfId="2" applyFont="1" applyAlignment="1">
      <alignment vertical="top"/>
    </xf>
    <xf numFmtId="164" fontId="3" fillId="0" borderId="0" xfId="2" applyNumberFormat="1" applyFont="1"/>
    <xf numFmtId="0" fontId="3" fillId="0" borderId="0" xfId="2" applyFont="1"/>
    <xf numFmtId="0" fontId="3" fillId="0" borderId="32" xfId="2" applyFont="1" applyBorder="1" applyAlignment="1">
      <alignment vertical="top"/>
    </xf>
    <xf numFmtId="3" fontId="3" fillId="0" borderId="38" xfId="2" applyNumberFormat="1" applyFont="1" applyBorder="1" applyAlignment="1">
      <alignment vertical="top"/>
    </xf>
    <xf numFmtId="0" fontId="3" fillId="0" borderId="38" xfId="2" applyFont="1" applyBorder="1" applyAlignment="1">
      <alignment vertical="top" wrapText="1"/>
    </xf>
    <xf numFmtId="4" fontId="3" fillId="0" borderId="38" xfId="2" applyNumberFormat="1" applyFont="1" applyBorder="1"/>
    <xf numFmtId="3" fontId="3" fillId="0" borderId="0" xfId="2" applyNumberFormat="1" applyFont="1" applyAlignment="1">
      <alignment vertical="top"/>
    </xf>
    <xf numFmtId="0" fontId="3" fillId="0" borderId="0" xfId="2" applyFont="1" applyAlignment="1">
      <alignment vertical="top" wrapText="1"/>
    </xf>
    <xf numFmtId="4" fontId="3" fillId="0" borderId="0" xfId="2" applyNumberFormat="1" applyFont="1"/>
    <xf numFmtId="4" fontId="1" fillId="0" borderId="14" xfId="2" applyNumberFormat="1" applyFont="1" applyBorder="1"/>
    <xf numFmtId="0" fontId="2" fillId="0" borderId="5" xfId="2" applyBorder="1" applyAlignment="1">
      <alignment horizontal="center" vertical="center" wrapText="1"/>
    </xf>
    <xf numFmtId="4" fontId="2" fillId="0" borderId="5" xfId="2" applyNumberFormat="1" applyBorder="1" applyAlignment="1">
      <alignment horizontal="center" vertical="center" wrapText="1"/>
    </xf>
    <xf numFmtId="0" fontId="3" fillId="0" borderId="0" xfId="2" applyFont="1" applyAlignment="1">
      <alignment horizontal="left" vertical="top"/>
    </xf>
    <xf numFmtId="3" fontId="3" fillId="0" borderId="0" xfId="2" applyNumberFormat="1" applyFont="1" applyAlignment="1">
      <alignment horizontal="left" vertical="top"/>
    </xf>
    <xf numFmtId="49" fontId="1" fillId="0" borderId="31" xfId="2" applyNumberFormat="1" applyFont="1" applyBorder="1" applyAlignment="1">
      <alignment vertical="top"/>
    </xf>
    <xf numFmtId="167" fontId="1" fillId="0" borderId="31" xfId="2" applyNumberFormat="1" applyFont="1" applyBorder="1" applyAlignment="1">
      <alignment vertical="top"/>
    </xf>
    <xf numFmtId="0" fontId="1" fillId="0" borderId="31" xfId="2" applyFont="1" applyBorder="1" applyAlignment="1">
      <alignment vertical="top" wrapText="1"/>
    </xf>
    <xf numFmtId="49" fontId="1" fillId="0" borderId="0" xfId="2" quotePrefix="1" applyNumberFormat="1" applyFont="1" applyAlignment="1">
      <alignment vertical="top"/>
    </xf>
    <xf numFmtId="1" fontId="1" fillId="0" borderId="0" xfId="2" applyNumberFormat="1" applyFont="1" applyAlignment="1">
      <alignment vertical="top"/>
    </xf>
    <xf numFmtId="1" fontId="1" fillId="0" borderId="31" xfId="2" applyNumberFormat="1" applyFont="1" applyBorder="1" applyAlignment="1">
      <alignment vertical="top"/>
    </xf>
    <xf numFmtId="165" fontId="1" fillId="0" borderId="31" xfId="2" applyNumberFormat="1" applyFont="1" applyBorder="1" applyAlignment="1">
      <alignment vertical="top"/>
    </xf>
    <xf numFmtId="1" fontId="1" fillId="0" borderId="38" xfId="2" applyNumberFormat="1" applyFont="1" applyBorder="1" applyAlignment="1" applyProtection="1">
      <alignment horizontal="justify" vertical="top" wrapText="1"/>
      <protection locked="0"/>
    </xf>
    <xf numFmtId="165" fontId="1" fillId="0" borderId="0" xfId="2" quotePrefix="1" applyNumberFormat="1" applyFont="1" applyAlignment="1">
      <alignment vertical="top"/>
    </xf>
    <xf numFmtId="1" fontId="1" fillId="0" borderId="0" xfId="2" applyNumberFormat="1" applyFont="1" applyAlignment="1" applyProtection="1">
      <alignment horizontal="justify" vertical="top" wrapText="1"/>
      <protection locked="0"/>
    </xf>
    <xf numFmtId="165" fontId="1" fillId="0" borderId="0" xfId="2" applyNumberFormat="1" applyFont="1" applyAlignment="1">
      <alignment vertical="top"/>
    </xf>
    <xf numFmtId="0" fontId="1" fillId="0" borderId="0" xfId="1" applyFont="1" applyAlignment="1">
      <alignment vertical="top" wrapText="1"/>
    </xf>
    <xf numFmtId="164" fontId="1" fillId="0" borderId="0" xfId="2" applyNumberFormat="1" applyFont="1"/>
    <xf numFmtId="1" fontId="1" fillId="0" borderId="32" xfId="2" applyNumberFormat="1" applyFont="1" applyBorder="1" applyAlignment="1">
      <alignment vertical="top"/>
    </xf>
    <xf numFmtId="0" fontId="1" fillId="0" borderId="0" xfId="2" quotePrefix="1" applyFont="1" applyAlignment="1">
      <alignment vertical="top"/>
    </xf>
    <xf numFmtId="4" fontId="2" fillId="0" borderId="0" xfId="2" applyNumberFormat="1"/>
    <xf numFmtId="1" fontId="3" fillId="0" borderId="0" xfId="2" applyNumberFormat="1" applyFont="1" applyAlignment="1" applyProtection="1">
      <alignment horizontal="left" vertical="top"/>
      <protection locked="0"/>
    </xf>
    <xf numFmtId="0" fontId="1" fillId="0" borderId="31" xfId="2" applyFont="1" applyBorder="1" applyAlignment="1">
      <alignment vertical="top"/>
    </xf>
    <xf numFmtId="167" fontId="1" fillId="0" borderId="32" xfId="2" applyNumberFormat="1" applyFont="1" applyBorder="1" applyAlignment="1">
      <alignment vertical="top"/>
    </xf>
    <xf numFmtId="167" fontId="1" fillId="0" borderId="0" xfId="2" applyNumberFormat="1" applyFont="1" applyAlignment="1">
      <alignment vertical="top"/>
    </xf>
    <xf numFmtId="0" fontId="1" fillId="0" borderId="5" xfId="2" applyFont="1" applyBorder="1" applyAlignment="1">
      <alignment vertical="top" wrapText="1"/>
    </xf>
    <xf numFmtId="0" fontId="1" fillId="0" borderId="31" xfId="2" quotePrefix="1" applyFont="1" applyBorder="1" applyAlignment="1">
      <alignment vertical="top"/>
    </xf>
    <xf numFmtId="0" fontId="1" fillId="0" borderId="39" xfId="2" applyFont="1" applyBorder="1" applyAlignment="1">
      <alignment vertical="top" wrapText="1"/>
    </xf>
    <xf numFmtId="164" fontId="2" fillId="0" borderId="0" xfId="2" applyNumberFormat="1"/>
    <xf numFmtId="4" fontId="1" fillId="0" borderId="40" xfId="0" applyNumberFormat="1" applyFont="1" applyBorder="1"/>
    <xf numFmtId="164" fontId="1" fillId="0" borderId="40" xfId="0" applyNumberFormat="1" applyFont="1" applyBorder="1"/>
    <xf numFmtId="0" fontId="1" fillId="0" borderId="40" xfId="0" applyFont="1" applyBorder="1"/>
    <xf numFmtId="49" fontId="1" fillId="0" borderId="40" xfId="0" applyNumberFormat="1" applyFont="1" applyBorder="1" applyAlignment="1" applyProtection="1">
      <alignment vertical="top" wrapText="1"/>
      <protection locked="0"/>
    </xf>
    <xf numFmtId="3" fontId="1" fillId="0" borderId="40" xfId="0" applyNumberFormat="1" applyFont="1" applyBorder="1" applyAlignment="1">
      <alignment vertical="top"/>
    </xf>
    <xf numFmtId="0" fontId="1" fillId="0" borderId="40" xfId="0" applyFont="1" applyBorder="1" applyAlignment="1">
      <alignment vertical="top"/>
    </xf>
    <xf numFmtId="0" fontId="1" fillId="0" borderId="40" xfId="0" applyFont="1" applyBorder="1" applyAlignment="1">
      <alignment vertical="top" wrapText="1"/>
    </xf>
    <xf numFmtId="164" fontId="1" fillId="2" borderId="40" xfId="0" applyNumberFormat="1" applyFont="1" applyFill="1" applyBorder="1"/>
    <xf numFmtId="0" fontId="1" fillId="0" borderId="40" xfId="1" applyFont="1" applyBorder="1"/>
    <xf numFmtId="164" fontId="1" fillId="0" borderId="40" xfId="0" applyNumberFormat="1" applyFont="1" applyBorder="1" applyAlignment="1">
      <alignment wrapText="1"/>
    </xf>
    <xf numFmtId="0" fontId="1" fillId="0" borderId="40" xfId="0" applyFont="1" applyBorder="1" applyAlignment="1" applyProtection="1">
      <alignment horizontal="justify" vertical="top" wrapText="1"/>
      <protection locked="0"/>
    </xf>
    <xf numFmtId="0" fontId="1" fillId="0" borderId="40" xfId="0" applyFont="1" applyBorder="1" applyAlignment="1" applyProtection="1">
      <alignment vertical="top" wrapText="1"/>
      <protection locked="0"/>
    </xf>
    <xf numFmtId="0" fontId="2" fillId="0" borderId="40" xfId="0" applyFont="1" applyBorder="1" applyAlignment="1">
      <alignment horizontal="center" vertical="center" wrapText="1"/>
    </xf>
    <xf numFmtId="164" fontId="3" fillId="0" borderId="42" xfId="0" applyNumberFormat="1" applyFont="1" applyBorder="1"/>
    <xf numFmtId="0" fontId="3" fillId="0" borderId="42" xfId="0" applyFont="1" applyBorder="1"/>
    <xf numFmtId="0" fontId="3" fillId="0" borderId="42" xfId="0" applyFont="1" applyBorder="1" applyAlignment="1">
      <alignment vertical="top" wrapText="1"/>
    </xf>
    <xf numFmtId="3" fontId="3" fillId="0" borderId="42" xfId="0" applyNumberFormat="1" applyFont="1" applyBorder="1" applyAlignment="1">
      <alignment vertical="top"/>
    </xf>
    <xf numFmtId="0" fontId="3" fillId="0" borderId="43" xfId="0" applyFont="1" applyBorder="1" applyAlignment="1">
      <alignment vertical="top"/>
    </xf>
    <xf numFmtId="3" fontId="3" fillId="0" borderId="43" xfId="0" applyNumberFormat="1" applyFont="1" applyBorder="1" applyAlignment="1">
      <alignment vertical="top"/>
    </xf>
    <xf numFmtId="164" fontId="3" fillId="0" borderId="41" xfId="0" applyNumberFormat="1" applyFont="1" applyBorder="1"/>
    <xf numFmtId="4" fontId="23" fillId="0" borderId="0" xfId="2" applyNumberFormat="1" applyFont="1"/>
    <xf numFmtId="4" fontId="25" fillId="0" borderId="0" xfId="2" applyNumberFormat="1" applyFont="1"/>
    <xf numFmtId="4" fontId="5" fillId="0" borderId="46" xfId="2" applyNumberFormat="1" applyFont="1" applyBorder="1" applyAlignment="1">
      <alignment horizontal="left"/>
    </xf>
    <xf numFmtId="4" fontId="2" fillId="0" borderId="47" xfId="2" applyNumberFormat="1" applyBorder="1"/>
    <xf numFmtId="4" fontId="5" fillId="0" borderId="48" xfId="2" applyNumberFormat="1" applyFont="1" applyBorder="1" applyAlignment="1">
      <alignment horizontal="right"/>
    </xf>
    <xf numFmtId="1" fontId="2" fillId="0" borderId="0" xfId="2" applyNumberFormat="1"/>
    <xf numFmtId="4" fontId="5" fillId="0" borderId="0" xfId="2" applyNumberFormat="1" applyFont="1" applyAlignment="1">
      <alignment horizontal="left"/>
    </xf>
    <xf numFmtId="4" fontId="5" fillId="0" borderId="0" xfId="2" applyNumberFormat="1" applyFont="1" applyAlignment="1">
      <alignment horizontal="right"/>
    </xf>
    <xf numFmtId="4" fontId="5" fillId="0" borderId="0" xfId="2" applyNumberFormat="1" applyFont="1"/>
    <xf numFmtId="4" fontId="5" fillId="0" borderId="47" xfId="2" applyNumberFormat="1" applyFont="1" applyBorder="1" applyAlignment="1">
      <alignment horizontal="left"/>
    </xf>
    <xf numFmtId="4" fontId="5" fillId="0" borderId="47" xfId="2" applyNumberFormat="1" applyFont="1" applyBorder="1" applyAlignment="1">
      <alignment horizontal="right"/>
    </xf>
    <xf numFmtId="4" fontId="3" fillId="0" borderId="47" xfId="2" applyNumberFormat="1" applyFont="1" applyBorder="1" applyAlignment="1">
      <alignment horizontal="left"/>
    </xf>
    <xf numFmtId="4" fontId="26" fillId="0" borderId="47" xfId="2" applyNumberFormat="1" applyFont="1" applyBorder="1" applyAlignment="1">
      <alignment horizontal="right"/>
    </xf>
    <xf numFmtId="4" fontId="3" fillId="0" borderId="52" xfId="2" applyNumberFormat="1" applyFont="1" applyBorder="1" applyAlignment="1">
      <alignment horizontal="left"/>
    </xf>
    <xf numFmtId="4" fontId="3" fillId="0" borderId="0" xfId="2" applyNumberFormat="1" applyFont="1" applyAlignment="1">
      <alignment horizontal="left"/>
    </xf>
    <xf numFmtId="4" fontId="26" fillId="0" borderId="0" xfId="2" applyNumberFormat="1" applyFont="1" applyAlignment="1">
      <alignment horizontal="right"/>
    </xf>
    <xf numFmtId="0" fontId="23" fillId="0" borderId="0" xfId="2" applyFont="1" applyAlignment="1">
      <alignment vertical="top" wrapText="1"/>
    </xf>
    <xf numFmtId="0" fontId="25" fillId="0" borderId="0" xfId="2" applyFont="1" applyAlignment="1">
      <alignment vertical="top" wrapText="1"/>
    </xf>
    <xf numFmtId="4" fontId="27" fillId="0" borderId="0" xfId="2" applyNumberFormat="1" applyFont="1"/>
    <xf numFmtId="0" fontId="2" fillId="5" borderId="54" xfId="2" applyFill="1" applyBorder="1" applyAlignment="1">
      <alignment horizontal="center" vertical="center" wrapText="1"/>
    </xf>
    <xf numFmtId="4" fontId="2" fillId="5" borderId="54" xfId="2" applyNumberFormat="1" applyFill="1" applyBorder="1" applyAlignment="1">
      <alignment horizontal="center" vertical="center" wrapText="1"/>
    </xf>
    <xf numFmtId="4" fontId="2" fillId="5" borderId="49" xfId="2" applyNumberFormat="1" applyFill="1" applyBorder="1" applyAlignment="1">
      <alignment horizontal="center" vertical="center" wrapText="1"/>
    </xf>
    <xf numFmtId="0" fontId="5" fillId="0" borderId="46" xfId="2" applyFont="1" applyBorder="1" applyAlignment="1">
      <alignment vertical="top"/>
    </xf>
    <xf numFmtId="0" fontId="2" fillId="0" borderId="0" xfId="2" applyAlignment="1">
      <alignment vertical="top" wrapText="1"/>
    </xf>
    <xf numFmtId="3" fontId="27" fillId="0" borderId="0" xfId="2" applyNumberFormat="1" applyFont="1"/>
    <xf numFmtId="0" fontId="2" fillId="0" borderId="31" xfId="2" applyBorder="1" applyAlignment="1">
      <alignment horizontal="left" vertical="top" wrapText="1"/>
    </xf>
    <xf numFmtId="0" fontId="2" fillId="0" borderId="31" xfId="2" applyBorder="1" applyAlignment="1">
      <alignment horizontal="justify" vertical="top" wrapText="1"/>
    </xf>
    <xf numFmtId="0" fontId="2" fillId="0" borderId="56" xfId="2" applyBorder="1" applyAlignment="1">
      <alignment horizontal="justify" vertical="top" wrapText="1"/>
    </xf>
    <xf numFmtId="0" fontId="27" fillId="0" borderId="0" xfId="2" applyFont="1"/>
    <xf numFmtId="0" fontId="2" fillId="0" borderId="57" xfId="2" applyFont="1" applyBorder="1" applyAlignment="1">
      <alignment horizontal="justify" vertical="justify" wrapText="1"/>
    </xf>
    <xf numFmtId="0" fontId="5" fillId="0" borderId="0" xfId="2" applyFont="1" applyAlignment="1">
      <alignment vertical="top"/>
    </xf>
    <xf numFmtId="4" fontId="27" fillId="0" borderId="0" xfId="2" applyNumberFormat="1" applyFont="1" applyAlignment="1">
      <alignment horizontal="center"/>
    </xf>
    <xf numFmtId="4" fontId="2" fillId="0" borderId="0" xfId="2" applyNumberFormat="1" applyAlignment="1">
      <alignment horizontal="center"/>
    </xf>
    <xf numFmtId="0" fontId="2" fillId="0" borderId="0" xfId="2" applyAlignment="1">
      <alignment horizontal="justify" vertical="top" wrapText="1"/>
    </xf>
    <xf numFmtId="3" fontId="2" fillId="0" borderId="0" xfId="2" applyNumberFormat="1"/>
    <xf numFmtId="4" fontId="2" fillId="0" borderId="55" xfId="2" applyNumberFormat="1" applyBorder="1"/>
    <xf numFmtId="0" fontId="2" fillId="0" borderId="31" xfId="2" applyBorder="1" applyAlignment="1">
      <alignment wrapText="1"/>
    </xf>
    <xf numFmtId="0" fontId="2" fillId="0" borderId="31" xfId="2" applyBorder="1" applyAlignment="1">
      <alignment horizontal="left"/>
    </xf>
    <xf numFmtId="0" fontId="2" fillId="0" borderId="40" xfId="2" applyBorder="1" applyAlignment="1">
      <alignment horizontal="justify" vertical="top" wrapText="1"/>
    </xf>
    <xf numFmtId="0" fontId="2" fillId="0" borderId="0" xfId="2" applyFont="1" applyAlignment="1">
      <alignment horizontal="center"/>
    </xf>
    <xf numFmtId="0" fontId="2" fillId="0" borderId="0" xfId="2" applyAlignment="1">
      <alignment horizontal="center"/>
    </xf>
    <xf numFmtId="0" fontId="2" fillId="0" borderId="40" xfId="2" applyBorder="1" applyAlignment="1">
      <alignment horizontal="left" vertical="center" shrinkToFit="1"/>
    </xf>
    <xf numFmtId="0" fontId="30" fillId="0" borderId="63" xfId="2" applyFont="1" applyBorder="1" applyAlignment="1">
      <alignment horizontal="center"/>
    </xf>
    <xf numFmtId="0" fontId="2" fillId="0" borderId="63" xfId="2" applyBorder="1" applyAlignment="1">
      <alignment horizontal="justify" vertical="top" wrapText="1"/>
    </xf>
    <xf numFmtId="0" fontId="30" fillId="0" borderId="0" xfId="2" applyFont="1" applyAlignment="1">
      <alignment horizontal="center"/>
    </xf>
    <xf numFmtId="0" fontId="34" fillId="0" borderId="0" xfId="2" applyFont="1" applyAlignment="1">
      <alignment horizontal="center"/>
    </xf>
    <xf numFmtId="0" fontId="5" fillId="0" borderId="47" xfId="2" applyFont="1" applyBorder="1" applyAlignment="1">
      <alignment vertical="top"/>
    </xf>
    <xf numFmtId="3" fontId="5" fillId="0" borderId="0" xfId="2" applyNumberFormat="1" applyFont="1"/>
    <xf numFmtId="0" fontId="2" fillId="0" borderId="0" xfId="2" applyAlignment="1">
      <alignment horizontal="justify" vertical="justify" wrapText="1"/>
    </xf>
    <xf numFmtId="0" fontId="2" fillId="0" borderId="0" xfId="2" applyFont="1" applyAlignment="1">
      <alignment horizontal="justify" vertical="justify" wrapText="1"/>
    </xf>
    <xf numFmtId="0" fontId="36" fillId="0" borderId="0" xfId="4"/>
    <xf numFmtId="49" fontId="39" fillId="0" borderId="67" xfId="4" applyNumberFormat="1" applyFont="1" applyFill="1" applyBorder="1" applyAlignment="1">
      <alignment horizontal="center"/>
    </xf>
    <xf numFmtId="49" fontId="39" fillId="0" borderId="68" xfId="4" applyNumberFormat="1" applyFont="1" applyFill="1" applyBorder="1" applyAlignment="1">
      <alignment horizontal="center"/>
    </xf>
    <xf numFmtId="168" fontId="39" fillId="0" borderId="69" xfId="4" applyNumberFormat="1" applyFont="1" applyFill="1" applyBorder="1" applyAlignment="1">
      <alignment horizontal="right"/>
    </xf>
    <xf numFmtId="168" fontId="39" fillId="0" borderId="70" xfId="4" applyNumberFormat="1" applyFont="1" applyFill="1" applyBorder="1" applyAlignment="1">
      <alignment horizontal="right"/>
    </xf>
    <xf numFmtId="49" fontId="39" fillId="0" borderId="67" xfId="4" applyNumberFormat="1" applyFont="1" applyFill="1" applyBorder="1" applyAlignment="1">
      <alignment horizontal="right"/>
    </xf>
    <xf numFmtId="0" fontId="39" fillId="0" borderId="68" xfId="4" applyFont="1" applyFill="1" applyBorder="1" applyAlignment="1">
      <alignment horizontal="center" vertical="center" wrapText="1"/>
    </xf>
    <xf numFmtId="0" fontId="40" fillId="0" borderId="0" xfId="4" applyFont="1" applyFill="1"/>
    <xf numFmtId="0" fontId="43" fillId="0" borderId="68" xfId="4" applyFont="1" applyFill="1" applyBorder="1" applyAlignment="1">
      <alignment horizontal="center"/>
    </xf>
    <xf numFmtId="0" fontId="40" fillId="0" borderId="71" xfId="4" applyFont="1" applyFill="1" applyBorder="1" applyAlignment="1">
      <alignment horizontal="center"/>
    </xf>
    <xf numFmtId="49" fontId="42" fillId="0" borderId="72" xfId="4" applyNumberFormat="1" applyFont="1" applyFill="1" applyBorder="1" applyAlignment="1">
      <alignment horizontal="left" vertical="center" wrapText="1"/>
    </xf>
    <xf numFmtId="0" fontId="40" fillId="0" borderId="72" xfId="4" applyFont="1" applyFill="1" applyBorder="1" applyAlignment="1">
      <alignment horizontal="left" vertical="center" wrapText="1"/>
    </xf>
    <xf numFmtId="0" fontId="40" fillId="0" borderId="73" xfId="4" applyFont="1" applyFill="1" applyBorder="1" applyAlignment="1">
      <alignment wrapText="1"/>
    </xf>
    <xf numFmtId="49" fontId="43" fillId="0" borderId="67" xfId="4" applyNumberFormat="1" applyFont="1" applyFill="1" applyBorder="1" applyAlignment="1">
      <alignment horizontal="center"/>
    </xf>
    <xf numFmtId="49" fontId="43" fillId="0" borderId="67" xfId="4" applyNumberFormat="1" applyFont="1" applyFill="1" applyBorder="1" applyAlignment="1">
      <alignment horizontal="right"/>
    </xf>
    <xf numFmtId="0" fontId="42" fillId="0" borderId="71" xfId="4" applyFont="1" applyFill="1" applyBorder="1" applyAlignment="1">
      <alignment horizontal="center" vertical="top" wrapText="1"/>
    </xf>
    <xf numFmtId="0" fontId="42" fillId="0" borderId="72" xfId="4" applyFont="1" applyFill="1" applyBorder="1" applyAlignment="1">
      <alignment vertical="top" wrapText="1"/>
    </xf>
    <xf numFmtId="168" fontId="42" fillId="0" borderId="72" xfId="4" applyNumberFormat="1" applyFont="1" applyFill="1" applyBorder="1" applyAlignment="1">
      <alignment horizontal="right" vertical="top"/>
    </xf>
    <xf numFmtId="168" fontId="42" fillId="0" borderId="73" xfId="4" applyNumberFormat="1" applyFont="1" applyFill="1" applyBorder="1" applyAlignment="1">
      <alignment horizontal="right" vertical="top" wrapText="1"/>
    </xf>
    <xf numFmtId="49" fontId="42" fillId="0" borderId="72" xfId="4" applyNumberFormat="1" applyFont="1" applyFill="1" applyBorder="1" applyAlignment="1">
      <alignment vertical="top" wrapText="1"/>
    </xf>
    <xf numFmtId="0" fontId="42" fillId="0" borderId="74" xfId="4" applyFont="1" applyFill="1" applyBorder="1" applyAlignment="1">
      <alignment horizontal="center" vertical="top" wrapText="1"/>
    </xf>
    <xf numFmtId="49" fontId="42" fillId="0" borderId="71" xfId="4" applyNumberFormat="1" applyFont="1" applyFill="1" applyBorder="1" applyAlignment="1">
      <alignment horizontal="center" vertical="top" wrapText="1"/>
    </xf>
    <xf numFmtId="0" fontId="42" fillId="0" borderId="76" xfId="4" applyFont="1" applyFill="1" applyBorder="1" applyAlignment="1">
      <alignment horizontal="center" vertical="top" wrapText="1"/>
    </xf>
    <xf numFmtId="168" fontId="42" fillId="0" borderId="77" xfId="4" applyNumberFormat="1" applyFont="1" applyFill="1" applyBorder="1" applyAlignment="1">
      <alignment horizontal="right" vertical="top" wrapText="1"/>
    </xf>
    <xf numFmtId="49" fontId="43" fillId="0" borderId="67" xfId="4" applyNumberFormat="1" applyFont="1" applyFill="1" applyBorder="1" applyAlignment="1">
      <alignment horizontal="left"/>
    </xf>
    <xf numFmtId="49" fontId="42" fillId="0" borderId="72" xfId="4" applyNumberFormat="1" applyFont="1" applyFill="1" applyBorder="1" applyAlignment="1">
      <alignment horizontal="left" vertical="top" wrapText="1"/>
    </xf>
    <xf numFmtId="0" fontId="2" fillId="0" borderId="0" xfId="2"/>
    <xf numFmtId="0" fontId="10" fillId="0" borderId="0" xfId="2" applyFont="1"/>
    <xf numFmtId="4" fontId="45" fillId="0" borderId="47" xfId="2" applyNumberFormat="1" applyFont="1" applyBorder="1" applyAlignment="1">
      <alignment horizontal="left"/>
    </xf>
    <xf numFmtId="4" fontId="46" fillId="0" borderId="47" xfId="2" applyNumberFormat="1" applyFont="1" applyBorder="1" applyAlignment="1">
      <alignment horizontal="right"/>
    </xf>
    <xf numFmtId="1" fontId="10" fillId="0" borderId="0" xfId="2" applyNumberFormat="1" applyFont="1"/>
    <xf numFmtId="0" fontId="2" fillId="0" borderId="0" xfId="0" applyFont="1" applyFill="1"/>
    <xf numFmtId="169" fontId="42" fillId="0" borderId="72" xfId="4" applyNumberFormat="1" applyFont="1" applyFill="1" applyBorder="1" applyAlignment="1">
      <alignment horizontal="right" vertical="top"/>
    </xf>
    <xf numFmtId="169" fontId="42" fillId="7" borderId="72" xfId="4" applyNumberFormat="1" applyFont="1" applyFill="1" applyBorder="1" applyAlignment="1">
      <alignment horizontal="right" vertical="top"/>
    </xf>
    <xf numFmtId="169" fontId="44" fillId="0" borderId="70" xfId="4" applyNumberFormat="1" applyFont="1" applyFill="1" applyBorder="1" applyAlignment="1">
      <alignment horizontal="right"/>
    </xf>
    <xf numFmtId="0" fontId="42" fillId="0" borderId="72" xfId="4" applyFont="1" applyFill="1" applyBorder="1" applyAlignment="1">
      <alignment horizontal="center" vertical="top" wrapText="1"/>
    </xf>
    <xf numFmtId="9" fontId="42" fillId="0" borderId="72" xfId="4" applyNumberFormat="1" applyFont="1" applyFill="1" applyBorder="1" applyAlignment="1">
      <alignment horizontal="center" vertical="top" wrapText="1"/>
    </xf>
    <xf numFmtId="0" fontId="40" fillId="0" borderId="0" xfId="4" applyFont="1" applyFill="1" applyAlignment="1">
      <alignment horizontal="center"/>
    </xf>
    <xf numFmtId="49" fontId="42" fillId="0" borderId="72" xfId="4" applyNumberFormat="1" applyFont="1" applyFill="1" applyBorder="1" applyAlignment="1">
      <alignment horizontal="center" vertical="top" wrapText="1"/>
    </xf>
    <xf numFmtId="0" fontId="40" fillId="0" borderId="72" xfId="4" applyFont="1" applyFill="1" applyBorder="1" applyAlignment="1">
      <alignment horizontal="center" vertical="center" wrapText="1"/>
    </xf>
    <xf numFmtId="2" fontId="42" fillId="0" borderId="72" xfId="4" applyNumberFormat="1" applyFont="1" applyFill="1" applyBorder="1" applyAlignment="1">
      <alignment horizontal="center" vertical="top" wrapText="1"/>
    </xf>
    <xf numFmtId="169" fontId="42" fillId="0" borderId="73" xfId="4" applyNumberFormat="1" applyFont="1" applyFill="1" applyBorder="1" applyAlignment="1">
      <alignment horizontal="right" vertical="top" wrapText="1"/>
    </xf>
    <xf numFmtId="169" fontId="39" fillId="0" borderId="70" xfId="4" applyNumberFormat="1" applyFont="1" applyFill="1" applyBorder="1" applyAlignment="1">
      <alignment horizontal="right" vertical="center" wrapText="1"/>
    </xf>
    <xf numFmtId="169" fontId="48" fillId="7" borderId="70" xfId="4" applyNumberFormat="1" applyFont="1" applyFill="1" applyBorder="1" applyAlignment="1">
      <alignment horizontal="right" vertical="center" wrapText="1"/>
    </xf>
    <xf numFmtId="169" fontId="37" fillId="0" borderId="70" xfId="4" applyNumberFormat="1" applyFont="1" applyFill="1" applyBorder="1" applyAlignment="1">
      <alignment horizontal="right" vertical="center"/>
    </xf>
    <xf numFmtId="169" fontId="1" fillId="0" borderId="0" xfId="3" applyNumberFormat="1" applyFont="1" applyProtection="1">
      <protection locked="0"/>
    </xf>
    <xf numFmtId="169" fontId="1" fillId="0" borderId="26" xfId="3" applyNumberFormat="1" applyFont="1" applyBorder="1" applyProtection="1">
      <protection locked="0"/>
    </xf>
    <xf numFmtId="169" fontId="3" fillId="0" borderId="26" xfId="3" applyNumberFormat="1" applyFont="1" applyBorder="1" applyProtection="1">
      <protection locked="0"/>
    </xf>
    <xf numFmtId="169" fontId="1" fillId="7" borderId="24" xfId="3" applyNumberFormat="1" applyFont="1" applyFill="1" applyBorder="1" applyAlignment="1" applyProtection="1">
      <alignment horizontal="right"/>
      <protection locked="0"/>
    </xf>
    <xf numFmtId="169" fontId="1" fillId="0" borderId="24" xfId="3" applyNumberFormat="1" applyFont="1" applyBorder="1" applyProtection="1">
      <protection locked="0"/>
    </xf>
    <xf numFmtId="169" fontId="1" fillId="0" borderId="24" xfId="3" applyNumberFormat="1" applyFont="1" applyBorder="1" applyAlignment="1" applyProtection="1">
      <alignment horizontal="right"/>
      <protection locked="0"/>
    </xf>
    <xf numFmtId="169" fontId="1" fillId="0" borderId="0" xfId="3" applyNumberFormat="1" applyFont="1" applyAlignment="1" applyProtection="1">
      <alignment horizontal="right"/>
      <protection locked="0"/>
    </xf>
    <xf numFmtId="169" fontId="1" fillId="4" borderId="25" xfId="3" applyNumberFormat="1" applyFont="1" applyFill="1" applyBorder="1" applyAlignment="1" applyProtection="1">
      <alignment horizontal="right"/>
      <protection locked="0"/>
    </xf>
    <xf numFmtId="169" fontId="1" fillId="4" borderId="25" xfId="3" applyNumberFormat="1" applyFont="1" applyFill="1" applyBorder="1" applyProtection="1">
      <protection locked="0"/>
    </xf>
    <xf numFmtId="169" fontId="15" fillId="7" borderId="24" xfId="3" applyNumberFormat="1" applyFont="1" applyFill="1" applyBorder="1" applyAlignment="1">
      <alignment horizontal="right"/>
    </xf>
    <xf numFmtId="169" fontId="15" fillId="0" borderId="24" xfId="3" applyNumberFormat="1" applyFont="1" applyBorder="1" applyAlignment="1">
      <alignment horizontal="right"/>
    </xf>
    <xf numFmtId="169" fontId="3" fillId="0" borderId="40" xfId="0" applyNumberFormat="1" applyFont="1" applyBorder="1"/>
    <xf numFmtId="169" fontId="3" fillId="0" borderId="41" xfId="0" applyNumberFormat="1" applyFont="1" applyBorder="1"/>
    <xf numFmtId="169" fontId="3" fillId="0" borderId="0" xfId="0" applyNumberFormat="1" applyFont="1"/>
    <xf numFmtId="169" fontId="1" fillId="0" borderId="0" xfId="0" applyNumberFormat="1" applyFont="1"/>
    <xf numFmtId="169" fontId="3" fillId="0" borderId="1" xfId="0" applyNumberFormat="1" applyFont="1" applyBorder="1"/>
    <xf numFmtId="169" fontId="3" fillId="0" borderId="21" xfId="0" applyNumberFormat="1" applyFont="1" applyBorder="1"/>
    <xf numFmtId="169" fontId="3" fillId="0" borderId="15" xfId="0" applyNumberFormat="1" applyFont="1" applyBorder="1"/>
    <xf numFmtId="169" fontId="1" fillId="7" borderId="40" xfId="0" applyNumberFormat="1" applyFont="1" applyFill="1" applyBorder="1"/>
    <xf numFmtId="169" fontId="1" fillId="0" borderId="40" xfId="0" applyNumberFormat="1" applyFont="1" applyBorder="1"/>
    <xf numFmtId="169" fontId="2" fillId="0" borderId="0" xfId="0" applyNumberFormat="1" applyFont="1"/>
    <xf numFmtId="169" fontId="9" fillId="0" borderId="0" xfId="0" applyNumberFormat="1" applyFont="1"/>
    <xf numFmtId="169" fontId="1" fillId="7" borderId="31" xfId="0" applyNumberFormat="1" applyFont="1" applyFill="1" applyBorder="1"/>
    <xf numFmtId="169" fontId="1" fillId="0" borderId="31" xfId="0" applyNumberFormat="1" applyFont="1" applyBorder="1"/>
    <xf numFmtId="169" fontId="3" fillId="0" borderId="3" xfId="0" applyNumberFormat="1" applyFont="1" applyBorder="1"/>
    <xf numFmtId="169" fontId="1" fillId="0" borderId="19" xfId="0" applyNumberFormat="1" applyFont="1" applyBorder="1"/>
    <xf numFmtId="169" fontId="7" fillId="0" borderId="0" xfId="0" applyNumberFormat="1" applyFont="1"/>
    <xf numFmtId="169" fontId="0" fillId="0" borderId="0" xfId="0" applyNumberFormat="1"/>
    <xf numFmtId="169" fontId="1" fillId="0" borderId="34" xfId="0" applyNumberFormat="1" applyFont="1" applyBorder="1"/>
    <xf numFmtId="169" fontId="3" fillId="0" borderId="27" xfId="0" applyNumberFormat="1" applyFont="1" applyBorder="1"/>
    <xf numFmtId="169" fontId="3" fillId="0" borderId="30" xfId="0" applyNumberFormat="1" applyFont="1" applyBorder="1"/>
    <xf numFmtId="169" fontId="1" fillId="7" borderId="31" xfId="1" applyNumberFormat="1" applyFont="1" applyFill="1" applyBorder="1"/>
    <xf numFmtId="169" fontId="1" fillId="7" borderId="27" xfId="0" applyNumberFormat="1" applyFont="1" applyFill="1" applyBorder="1"/>
    <xf numFmtId="169" fontId="1" fillId="0" borderId="33" xfId="0" applyNumberFormat="1" applyFont="1" applyBorder="1"/>
    <xf numFmtId="169" fontId="1" fillId="0" borderId="27" xfId="0" applyNumberFormat="1" applyFont="1" applyBorder="1"/>
    <xf numFmtId="169" fontId="1" fillId="7" borderId="31" xfId="0" applyNumberFormat="1" applyFont="1" applyFill="1" applyBorder="1" applyProtection="1">
      <protection locked="0"/>
    </xf>
    <xf numFmtId="169" fontId="7" fillId="7" borderId="31" xfId="0" applyNumberFormat="1" applyFont="1" applyFill="1" applyBorder="1"/>
    <xf numFmtId="169" fontId="1" fillId="7" borderId="5" xfId="0" applyNumberFormat="1" applyFont="1" applyFill="1" applyBorder="1"/>
    <xf numFmtId="169" fontId="1" fillId="0" borderId="5" xfId="0" applyNumberFormat="1" applyFont="1" applyBorder="1"/>
    <xf numFmtId="169" fontId="1" fillId="0" borderId="0" xfId="2" applyNumberFormat="1" applyFont="1"/>
    <xf numFmtId="169" fontId="1" fillId="0" borderId="31" xfId="2" applyNumberFormat="1" applyFont="1" applyBorder="1"/>
    <xf numFmtId="169" fontId="1" fillId="7" borderId="31" xfId="2" applyNumberFormat="1" applyFont="1" applyFill="1" applyBorder="1"/>
    <xf numFmtId="169" fontId="1" fillId="0" borderId="14" xfId="2" applyNumberFormat="1" applyFont="1" applyBorder="1"/>
    <xf numFmtId="169" fontId="3" fillId="0" borderId="15" xfId="2" applyNumberFormat="1" applyFont="1" applyBorder="1"/>
    <xf numFmtId="169" fontId="3" fillId="0" borderId="0" xfId="2" applyNumberFormat="1" applyFont="1"/>
    <xf numFmtId="169" fontId="2" fillId="0" borderId="0" xfId="2" applyNumberFormat="1"/>
    <xf numFmtId="169" fontId="1" fillId="7" borderId="39" xfId="2" applyNumberFormat="1" applyFont="1" applyFill="1" applyBorder="1"/>
    <xf numFmtId="169" fontId="1" fillId="0" borderId="39" xfId="2" applyNumberFormat="1" applyFont="1" applyBorder="1"/>
    <xf numFmtId="0" fontId="1" fillId="0" borderId="0" xfId="2" applyFont="1" applyAlignment="1">
      <alignment horizontal="center"/>
    </xf>
    <xf numFmtId="164" fontId="1" fillId="2" borderId="0" xfId="2" applyNumberFormat="1" applyFont="1" applyFill="1" applyAlignment="1">
      <alignment horizontal="center"/>
    </xf>
    <xf numFmtId="0" fontId="1" fillId="0" borderId="7" xfId="2" applyFont="1" applyBorder="1" applyAlignment="1">
      <alignment horizontal="center"/>
    </xf>
    <xf numFmtId="164" fontId="1" fillId="2" borderId="7" xfId="2" applyNumberFormat="1" applyFont="1" applyFill="1" applyBorder="1" applyAlignment="1">
      <alignment horizontal="center"/>
    </xf>
    <xf numFmtId="0" fontId="1" fillId="0" borderId="11" xfId="2" applyFont="1" applyBorder="1" applyAlignment="1">
      <alignment horizontal="center"/>
    </xf>
    <xf numFmtId="164" fontId="1" fillId="2" borderId="11" xfId="2" applyNumberFormat="1" applyFont="1" applyFill="1" applyBorder="1" applyAlignment="1">
      <alignment horizontal="center"/>
    </xf>
    <xf numFmtId="0" fontId="3" fillId="0" borderId="0" xfId="2" applyFont="1" applyAlignment="1">
      <alignment horizontal="center"/>
    </xf>
    <xf numFmtId="164" fontId="3" fillId="2" borderId="0" xfId="2" applyNumberFormat="1" applyFont="1" applyFill="1" applyAlignment="1">
      <alignment horizontal="center"/>
    </xf>
    <xf numFmtId="0" fontId="3" fillId="0" borderId="38" xfId="2" applyFont="1" applyBorder="1" applyAlignment="1">
      <alignment horizontal="center"/>
    </xf>
    <xf numFmtId="164" fontId="3" fillId="2" borderId="38" xfId="2" applyNumberFormat="1" applyFont="1" applyFill="1" applyBorder="1" applyAlignment="1">
      <alignment horizontal="center"/>
    </xf>
    <xf numFmtId="4" fontId="3" fillId="2" borderId="13" xfId="2" applyNumberFormat="1" applyFont="1" applyFill="1" applyBorder="1" applyAlignment="1">
      <alignment horizontal="center"/>
    </xf>
    <xf numFmtId="0" fontId="1" fillId="0" borderId="31" xfId="2" applyFont="1" applyBorder="1" applyAlignment="1">
      <alignment horizontal="center"/>
    </xf>
    <xf numFmtId="4" fontId="1" fillId="0" borderId="31" xfId="2" applyNumberFormat="1" applyFont="1" applyBorder="1" applyAlignment="1">
      <alignment horizontal="center"/>
    </xf>
    <xf numFmtId="4" fontId="1" fillId="0" borderId="0" xfId="2" applyNumberFormat="1" applyFont="1" applyAlignment="1">
      <alignment horizontal="center"/>
    </xf>
    <xf numFmtId="0" fontId="1" fillId="0" borderId="0" xfId="1" applyFont="1" applyAlignment="1">
      <alignment horizontal="center"/>
    </xf>
    <xf numFmtId="0" fontId="1" fillId="0" borderId="31" xfId="1" applyFont="1" applyBorder="1" applyAlignment="1">
      <alignment horizontal="center"/>
    </xf>
    <xf numFmtId="164" fontId="1" fillId="2" borderId="31" xfId="2" applyNumberFormat="1" applyFont="1" applyFill="1" applyBorder="1" applyAlignment="1">
      <alignment horizontal="center"/>
    </xf>
    <xf numFmtId="164" fontId="1" fillId="0" borderId="0" xfId="2" applyNumberFormat="1" applyFont="1" applyAlignment="1">
      <alignment horizontal="center"/>
    </xf>
    <xf numFmtId="4" fontId="1" fillId="2" borderId="31" xfId="2" applyNumberFormat="1" applyFont="1" applyFill="1" applyBorder="1" applyAlignment="1">
      <alignment horizontal="center"/>
    </xf>
    <xf numFmtId="4" fontId="3" fillId="2" borderId="0" xfId="2" applyNumberFormat="1" applyFont="1" applyFill="1" applyAlignment="1">
      <alignment horizontal="center"/>
    </xf>
    <xf numFmtId="164" fontId="1" fillId="2" borderId="0" xfId="2" applyNumberFormat="1" applyFont="1" applyFill="1" applyAlignment="1">
      <alignment horizontal="center" wrapText="1"/>
    </xf>
    <xf numFmtId="0" fontId="1" fillId="0" borderId="39" xfId="2" applyFont="1" applyBorder="1" applyAlignment="1">
      <alignment horizontal="center"/>
    </xf>
    <xf numFmtId="164" fontId="1" fillId="2" borderId="39" xfId="2" applyNumberFormat="1" applyFont="1" applyFill="1" applyBorder="1" applyAlignment="1">
      <alignment horizontal="center"/>
    </xf>
    <xf numFmtId="0" fontId="2" fillId="2" borderId="0" xfId="2" applyFill="1" applyAlignment="1">
      <alignment horizontal="center"/>
    </xf>
    <xf numFmtId="4" fontId="1" fillId="2" borderId="0" xfId="2" applyNumberFormat="1" applyFont="1" applyFill="1" applyAlignment="1">
      <alignment horizontal="center"/>
    </xf>
    <xf numFmtId="169" fontId="3" fillId="0" borderId="33" xfId="2" applyNumberFormat="1" applyFont="1" applyBorder="1"/>
    <xf numFmtId="169" fontId="3" fillId="7" borderId="18" xfId="0" applyNumberFormat="1" applyFont="1" applyFill="1" applyBorder="1"/>
    <xf numFmtId="0" fontId="1" fillId="0" borderId="0" xfId="0" applyFont="1" applyFill="1" applyAlignment="1">
      <alignment vertical="top"/>
    </xf>
    <xf numFmtId="3" fontId="1" fillId="0" borderId="0" xfId="0" applyNumberFormat="1" applyFont="1" applyFill="1" applyAlignment="1">
      <alignment vertical="top"/>
    </xf>
    <xf numFmtId="0" fontId="1" fillId="0" borderId="0" xfId="0" applyFont="1" applyFill="1" applyAlignment="1">
      <alignment vertical="top" wrapText="1"/>
    </xf>
    <xf numFmtId="0" fontId="1" fillId="0" borderId="0" xfId="0" applyFont="1" applyFill="1"/>
    <xf numFmtId="164" fontId="1" fillId="0" borderId="0" xfId="0" applyNumberFormat="1" applyFont="1" applyFill="1"/>
    <xf numFmtId="4" fontId="1" fillId="0" borderId="0" xfId="0" applyNumberFormat="1" applyFont="1" applyFill="1"/>
    <xf numFmtId="0" fontId="3" fillId="0" borderId="6" xfId="0" applyFont="1" applyFill="1" applyBorder="1" applyAlignment="1">
      <alignment vertical="top"/>
    </xf>
    <xf numFmtId="3" fontId="1" fillId="0" borderId="7" xfId="0" applyNumberFormat="1" applyFont="1" applyFill="1" applyBorder="1" applyAlignment="1">
      <alignment vertical="top"/>
    </xf>
    <xf numFmtId="0" fontId="1" fillId="0" borderId="7" xfId="0" applyFont="1" applyFill="1" applyBorder="1" applyAlignment="1">
      <alignment vertical="top" wrapText="1"/>
    </xf>
    <xf numFmtId="0" fontId="1" fillId="0" borderId="7" xfId="0" applyFont="1" applyFill="1" applyBorder="1"/>
    <xf numFmtId="164" fontId="1" fillId="0" borderId="7" xfId="0" applyNumberFormat="1" applyFont="1" applyFill="1" applyBorder="1"/>
    <xf numFmtId="4" fontId="1" fillId="0" borderId="7" xfId="0" applyNumberFormat="1" applyFont="1" applyFill="1" applyBorder="1"/>
    <xf numFmtId="4" fontId="1" fillId="0" borderId="8" xfId="0" applyNumberFormat="1" applyFont="1" applyFill="1" applyBorder="1"/>
    <xf numFmtId="0" fontId="3" fillId="0" borderId="9" xfId="0" applyFont="1" applyFill="1" applyBorder="1" applyAlignment="1">
      <alignment vertical="top"/>
    </xf>
    <xf numFmtId="4" fontId="1" fillId="0" borderId="4" xfId="0" applyNumberFormat="1" applyFont="1" applyFill="1" applyBorder="1"/>
    <xf numFmtId="0" fontId="3" fillId="0" borderId="10" xfId="0" applyFont="1" applyFill="1" applyBorder="1" applyAlignment="1">
      <alignment vertical="top"/>
    </xf>
    <xf numFmtId="3" fontId="1" fillId="0" borderId="11" xfId="0" applyNumberFormat="1" applyFont="1" applyFill="1" applyBorder="1" applyAlignment="1">
      <alignment vertical="top"/>
    </xf>
    <xf numFmtId="0" fontId="1" fillId="0" borderId="11" xfId="0" applyFont="1" applyFill="1" applyBorder="1" applyAlignment="1">
      <alignment vertical="top" wrapText="1"/>
    </xf>
    <xf numFmtId="0" fontId="1" fillId="0" borderId="11" xfId="0" applyFont="1" applyFill="1" applyBorder="1"/>
    <xf numFmtId="164" fontId="1" fillId="0" borderId="11" xfId="0" applyNumberFormat="1" applyFont="1" applyFill="1" applyBorder="1"/>
    <xf numFmtId="4" fontId="1" fillId="0" borderId="11" xfId="0" applyNumberFormat="1" applyFont="1" applyFill="1" applyBorder="1"/>
    <xf numFmtId="4" fontId="1" fillId="0" borderId="12" xfId="0" applyNumberFormat="1" applyFont="1" applyFill="1" applyBorder="1"/>
    <xf numFmtId="0" fontId="2" fillId="0" borderId="5" xfId="0" applyFont="1" applyFill="1" applyBorder="1" applyAlignment="1">
      <alignment horizontal="center" vertical="center" wrapText="1"/>
    </xf>
    <xf numFmtId="0" fontId="3" fillId="0" borderId="16" xfId="0" applyFont="1" applyFill="1" applyBorder="1" applyAlignment="1">
      <alignment vertical="top"/>
    </xf>
    <xf numFmtId="3" fontId="3" fillId="0" borderId="17" xfId="0" applyNumberFormat="1" applyFont="1" applyFill="1" applyBorder="1" applyAlignment="1">
      <alignment vertical="top"/>
    </xf>
    <xf numFmtId="0" fontId="3" fillId="0" borderId="17" xfId="0" applyFont="1" applyFill="1" applyBorder="1" applyAlignment="1">
      <alignment vertical="top" wrapText="1"/>
    </xf>
    <xf numFmtId="0" fontId="3" fillId="0" borderId="17" xfId="0" applyFont="1" applyFill="1" applyBorder="1"/>
    <xf numFmtId="164" fontId="3" fillId="0" borderId="18" xfId="0" applyNumberFormat="1" applyFont="1" applyFill="1" applyBorder="1"/>
    <xf numFmtId="169" fontId="3" fillId="0" borderId="5" xfId="0" applyNumberFormat="1" applyFont="1" applyFill="1" applyBorder="1"/>
    <xf numFmtId="169" fontId="3" fillId="0" borderId="18" xfId="0" applyNumberFormat="1" applyFont="1" applyFill="1" applyBorder="1"/>
    <xf numFmtId="0" fontId="3" fillId="0" borderId="0" xfId="0" applyFont="1" applyFill="1" applyAlignment="1">
      <alignment vertical="top"/>
    </xf>
    <xf numFmtId="3" fontId="3" fillId="0" borderId="0" xfId="0" applyNumberFormat="1" applyFont="1" applyFill="1" applyAlignment="1">
      <alignment vertical="top"/>
    </xf>
    <xf numFmtId="0" fontId="3" fillId="0" borderId="0" xfId="0" applyFont="1" applyFill="1" applyAlignment="1">
      <alignment vertical="top" wrapText="1"/>
    </xf>
    <xf numFmtId="0" fontId="3" fillId="0" borderId="0" xfId="0" applyFont="1" applyFill="1"/>
    <xf numFmtId="164" fontId="3" fillId="0" borderId="0" xfId="0" applyNumberFormat="1" applyFont="1" applyFill="1"/>
    <xf numFmtId="169" fontId="3" fillId="0" borderId="0" xfId="0" applyNumberFormat="1" applyFont="1" applyFill="1"/>
    <xf numFmtId="164" fontId="3" fillId="0" borderId="17" xfId="0" applyNumberFormat="1" applyFont="1" applyFill="1" applyBorder="1"/>
    <xf numFmtId="0" fontId="3" fillId="0" borderId="22" xfId="0" applyFont="1" applyFill="1" applyBorder="1" applyAlignment="1">
      <alignment vertical="top"/>
    </xf>
    <xf numFmtId="169" fontId="1" fillId="0" borderId="0" xfId="0" applyNumberFormat="1" applyFont="1" applyFill="1"/>
    <xf numFmtId="0" fontId="1" fillId="0" borderId="4" xfId="0" applyFont="1" applyFill="1" applyBorder="1"/>
    <xf numFmtId="4" fontId="3" fillId="0" borderId="2" xfId="0" applyNumberFormat="1" applyFont="1" applyFill="1" applyBorder="1"/>
    <xf numFmtId="4" fontId="3" fillId="0" borderId="20" xfId="0" applyNumberFormat="1" applyFont="1" applyFill="1" applyBorder="1"/>
    <xf numFmtId="169" fontId="3" fillId="0" borderId="1" xfId="0" applyNumberFormat="1" applyFont="1" applyFill="1" applyBorder="1"/>
    <xf numFmtId="0" fontId="9" fillId="0" borderId="0" xfId="0" applyFont="1" applyFill="1" applyAlignment="1">
      <alignment vertical="top"/>
    </xf>
    <xf numFmtId="3" fontId="9" fillId="0" borderId="0" xfId="0" applyNumberFormat="1" applyFont="1" applyFill="1" applyAlignment="1">
      <alignment vertical="top"/>
    </xf>
    <xf numFmtId="0" fontId="9" fillId="0" borderId="0" xfId="0" applyFont="1" applyFill="1" applyAlignment="1">
      <alignment vertical="top" wrapText="1"/>
    </xf>
    <xf numFmtId="0" fontId="9" fillId="0" borderId="0" xfId="0" applyFont="1" applyFill="1"/>
    <xf numFmtId="4" fontId="9" fillId="0" borderId="0" xfId="0" applyNumberFormat="1" applyFont="1" applyFill="1"/>
    <xf numFmtId="169" fontId="9" fillId="0" borderId="0" xfId="0" applyNumberFormat="1" applyFont="1" applyFill="1"/>
    <xf numFmtId="0" fontId="10" fillId="0" borderId="0" xfId="0" applyFont="1" applyFill="1"/>
    <xf numFmtId="4" fontId="3" fillId="0" borderId="13" xfId="0" applyNumberFormat="1" applyFont="1" applyFill="1" applyBorder="1"/>
    <xf numFmtId="4" fontId="1" fillId="0" borderId="14" xfId="0" applyNumberFormat="1" applyFont="1" applyFill="1" applyBorder="1"/>
    <xf numFmtId="169" fontId="3" fillId="0" borderId="21" xfId="0" applyNumberFormat="1" applyFont="1" applyFill="1" applyBorder="1"/>
    <xf numFmtId="169" fontId="2" fillId="0" borderId="31" xfId="2" applyNumberFormat="1" applyBorder="1"/>
    <xf numFmtId="169" fontId="2" fillId="0" borderId="47" xfId="2" applyNumberFormat="1" applyBorder="1"/>
    <xf numFmtId="169" fontId="2" fillId="0" borderId="49" xfId="2" applyNumberFormat="1" applyBorder="1"/>
    <xf numFmtId="169" fontId="2" fillId="7" borderId="31" xfId="2" applyNumberFormat="1" applyFill="1" applyBorder="1"/>
    <xf numFmtId="0" fontId="23" fillId="0" borderId="0" xfId="2" applyFont="1" applyAlignment="1">
      <alignment horizontal="center"/>
    </xf>
    <xf numFmtId="4" fontId="23" fillId="0" borderId="0" xfId="2" applyNumberFormat="1" applyFont="1" applyAlignment="1">
      <alignment horizontal="center"/>
    </xf>
    <xf numFmtId="0" fontId="2" fillId="0" borderId="47" xfId="2" applyBorder="1" applyAlignment="1">
      <alignment horizontal="center"/>
    </xf>
    <xf numFmtId="4" fontId="2" fillId="0" borderId="47" xfId="2" applyNumberFormat="1" applyBorder="1" applyAlignment="1">
      <alignment horizontal="center"/>
    </xf>
    <xf numFmtId="0" fontId="1" fillId="0" borderId="47" xfId="2" applyFont="1" applyBorder="1" applyAlignment="1">
      <alignment horizontal="center"/>
    </xf>
    <xf numFmtId="4" fontId="1" fillId="0" borderId="47" xfId="2" applyNumberFormat="1" applyFont="1" applyBorder="1" applyAlignment="1">
      <alignment horizontal="center"/>
    </xf>
    <xf numFmtId="0" fontId="9" fillId="0" borderId="47" xfId="2" applyFont="1" applyBorder="1" applyAlignment="1">
      <alignment horizontal="center"/>
    </xf>
    <xf numFmtId="4" fontId="9" fillId="0" borderId="47" xfId="2" applyNumberFormat="1" applyFont="1" applyBorder="1" applyAlignment="1">
      <alignment horizontal="center"/>
    </xf>
    <xf numFmtId="0" fontId="25" fillId="0" borderId="0" xfId="2" applyFont="1" applyAlignment="1">
      <alignment horizontal="center"/>
    </xf>
    <xf numFmtId="4" fontId="25" fillId="0" borderId="0" xfId="2" applyNumberFormat="1" applyFont="1" applyAlignment="1">
      <alignment horizontal="center"/>
    </xf>
    <xf numFmtId="0" fontId="2" fillId="0" borderId="31" xfId="2" applyBorder="1" applyAlignment="1">
      <alignment horizontal="center"/>
    </xf>
    <xf numFmtId="4" fontId="30" fillId="0" borderId="31" xfId="2" applyNumberFormat="1" applyFont="1" applyBorder="1" applyAlignment="1">
      <alignment horizontal="center"/>
    </xf>
    <xf numFmtId="4" fontId="32" fillId="0" borderId="0" xfId="2" applyNumberFormat="1" applyFont="1" applyAlignment="1">
      <alignment horizontal="center"/>
    </xf>
    <xf numFmtId="0" fontId="5" fillId="0" borderId="47" xfId="2" applyFont="1" applyBorder="1" applyAlignment="1">
      <alignment horizontal="center"/>
    </xf>
    <xf numFmtId="4" fontId="32" fillId="0" borderId="47" xfId="2" applyNumberFormat="1" applyFont="1" applyBorder="1" applyAlignment="1">
      <alignment horizontal="center"/>
    </xf>
    <xf numFmtId="0" fontId="25" fillId="0" borderId="47" xfId="2" applyFont="1" applyBorder="1" applyAlignment="1">
      <alignment horizontal="center"/>
    </xf>
    <xf numFmtId="4" fontId="27" fillId="0" borderId="47" xfId="2" applyNumberFormat="1" applyFont="1" applyBorder="1" applyAlignment="1">
      <alignment horizontal="center"/>
    </xf>
    <xf numFmtId="0" fontId="5" fillId="0" borderId="0" xfId="2" applyFont="1" applyAlignment="1">
      <alignment horizontal="center"/>
    </xf>
    <xf numFmtId="4" fontId="27" fillId="0" borderId="31" xfId="2" applyNumberFormat="1" applyFont="1" applyBorder="1" applyAlignment="1">
      <alignment horizontal="center"/>
    </xf>
    <xf numFmtId="0" fontId="2" fillId="0" borderId="63" xfId="2" applyBorder="1" applyAlignment="1">
      <alignment horizontal="center"/>
    </xf>
    <xf numFmtId="4" fontId="28" fillId="0" borderId="63" xfId="2" applyNumberFormat="1" applyFont="1" applyBorder="1" applyAlignment="1">
      <alignment horizontal="center"/>
    </xf>
    <xf numFmtId="4" fontId="33" fillId="0" borderId="40" xfId="2" applyNumberFormat="1" applyFont="1" applyBorder="1" applyAlignment="1">
      <alignment horizontal="center"/>
    </xf>
    <xf numFmtId="4" fontId="30" fillId="0" borderId="40" xfId="2" applyNumberFormat="1" applyFont="1" applyBorder="1" applyAlignment="1">
      <alignment horizontal="center"/>
    </xf>
    <xf numFmtId="4" fontId="30" fillId="0" borderId="63" xfId="2" applyNumberFormat="1" applyFont="1" applyBorder="1" applyAlignment="1">
      <alignment horizontal="center"/>
    </xf>
    <xf numFmtId="0" fontId="35" fillId="0" borderId="40" xfId="2" applyFont="1" applyBorder="1" applyAlignment="1">
      <alignment horizontal="center"/>
    </xf>
    <xf numFmtId="4" fontId="33" fillId="0" borderId="63" xfId="2" applyNumberFormat="1" applyFont="1" applyBorder="1" applyAlignment="1">
      <alignment horizontal="center"/>
    </xf>
    <xf numFmtId="0" fontId="35" fillId="0" borderId="63" xfId="2" applyFont="1" applyBorder="1" applyAlignment="1">
      <alignment horizontal="center"/>
    </xf>
    <xf numFmtId="164" fontId="2" fillId="0" borderId="0" xfId="2" applyNumberFormat="1" applyAlignment="1">
      <alignment horizontal="center"/>
    </xf>
    <xf numFmtId="169" fontId="5" fillId="0" borderId="44" xfId="2" applyNumberFormat="1" applyFont="1" applyBorder="1"/>
    <xf numFmtId="169" fontId="2" fillId="0" borderId="63" xfId="2" applyNumberFormat="1" applyBorder="1"/>
    <xf numFmtId="169" fontId="2" fillId="7" borderId="63" xfId="2" applyNumberFormat="1" applyFill="1" applyBorder="1"/>
    <xf numFmtId="169" fontId="2" fillId="7" borderId="63" xfId="2" applyNumberFormat="1" applyFill="1" applyBorder="1" applyProtection="1">
      <protection locked="0"/>
    </xf>
    <xf numFmtId="169" fontId="2" fillId="7" borderId="63" xfId="2" applyNumberFormat="1" applyFont="1" applyFill="1" applyBorder="1"/>
    <xf numFmtId="169" fontId="5" fillId="0" borderId="49" xfId="2" applyNumberFormat="1" applyFont="1" applyBorder="1"/>
    <xf numFmtId="169" fontId="5" fillId="0" borderId="0" xfId="2" applyNumberFormat="1" applyFont="1"/>
    <xf numFmtId="169" fontId="47" fillId="0" borderId="49" xfId="2" applyNumberFormat="1" applyFont="1" applyBorder="1"/>
    <xf numFmtId="0" fontId="2" fillId="0" borderId="79" xfId="2" applyBorder="1" applyAlignment="1">
      <alignment horizontal="center" vertical="center"/>
    </xf>
    <xf numFmtId="0" fontId="2" fillId="0" borderId="60" xfId="2" applyBorder="1" applyAlignment="1">
      <alignment horizontal="center" vertical="center"/>
    </xf>
    <xf numFmtId="0" fontId="2" fillId="0" borderId="80" xfId="2" applyBorder="1" applyAlignment="1">
      <alignment horizontal="center" vertical="center" wrapText="1"/>
    </xf>
    <xf numFmtId="0" fontId="2" fillId="0" borderId="81" xfId="2" applyBorder="1" applyAlignment="1">
      <alignment horizontal="center" vertical="center" wrapText="1"/>
    </xf>
    <xf numFmtId="4" fontId="2" fillId="0" borderId="81" xfId="2" applyNumberFormat="1" applyBorder="1" applyAlignment="1">
      <alignment horizontal="center" vertical="center" wrapText="1"/>
    </xf>
    <xf numFmtId="4" fontId="2" fillId="0" borderId="82" xfId="2" applyNumberFormat="1" applyBorder="1" applyAlignment="1">
      <alignment horizontal="center" vertical="center" wrapText="1"/>
    </xf>
    <xf numFmtId="0" fontId="5" fillId="0" borderId="85" xfId="2" applyFont="1" applyBorder="1" applyAlignment="1">
      <alignment vertical="top"/>
    </xf>
    <xf numFmtId="0" fontId="2" fillId="0" borderId="86" xfId="2" applyBorder="1" applyAlignment="1">
      <alignment horizontal="center"/>
    </xf>
    <xf numFmtId="4" fontId="28" fillId="0" borderId="86" xfId="2" applyNumberFormat="1" applyFont="1" applyBorder="1" applyAlignment="1">
      <alignment horizontal="center"/>
    </xf>
    <xf numFmtId="4" fontId="27" fillId="0" borderId="86" xfId="2" applyNumberFormat="1" applyFont="1" applyBorder="1"/>
    <xf numFmtId="4" fontId="27" fillId="0" borderId="87" xfId="2" applyNumberFormat="1" applyFont="1" applyBorder="1"/>
    <xf numFmtId="3" fontId="23" fillId="0" borderId="0" xfId="2" applyNumberFormat="1" applyFont="1" applyAlignment="1">
      <alignment horizontal="center" vertical="top"/>
    </xf>
    <xf numFmtId="4" fontId="5" fillId="0" borderId="45" xfId="2" applyNumberFormat="1" applyFont="1" applyBorder="1" applyAlignment="1">
      <alignment horizontal="center"/>
    </xf>
    <xf numFmtId="4" fontId="5" fillId="0" borderId="0" xfId="2" applyNumberFormat="1" applyFont="1" applyAlignment="1">
      <alignment horizontal="center"/>
    </xf>
    <xf numFmtId="4" fontId="5" fillId="0" borderId="50" xfId="2" applyNumberFormat="1" applyFont="1" applyBorder="1" applyAlignment="1">
      <alignment horizontal="center"/>
    </xf>
    <xf numFmtId="4" fontId="3" fillId="0" borderId="50" xfId="2" applyNumberFormat="1" applyFont="1" applyBorder="1" applyAlignment="1">
      <alignment horizontal="center"/>
    </xf>
    <xf numFmtId="0" fontId="10" fillId="0" borderId="0" xfId="2" applyFont="1" applyAlignment="1">
      <alignment horizontal="center"/>
    </xf>
    <xf numFmtId="4" fontId="45" fillId="0" borderId="50" xfId="2" applyNumberFormat="1" applyFont="1" applyBorder="1" applyAlignment="1">
      <alignment horizontal="center"/>
    </xf>
    <xf numFmtId="4" fontId="3" fillId="0" borderId="51" xfId="2" applyNumberFormat="1" applyFont="1" applyBorder="1" applyAlignment="1">
      <alignment horizontal="center"/>
    </xf>
    <xf numFmtId="0" fontId="23" fillId="0" borderId="0" xfId="2" applyFont="1" applyAlignment="1">
      <alignment horizontal="center" vertical="top"/>
    </xf>
    <xf numFmtId="4" fontId="3" fillId="0" borderId="0" xfId="2" applyNumberFormat="1" applyFont="1" applyAlignment="1">
      <alignment horizontal="center"/>
    </xf>
    <xf numFmtId="0" fontId="25" fillId="0" borderId="0" xfId="2" applyFont="1" applyAlignment="1">
      <alignment horizontal="center" vertical="top"/>
    </xf>
    <xf numFmtId="3" fontId="25" fillId="0" borderId="0" xfId="2" applyNumberFormat="1" applyFont="1" applyAlignment="1">
      <alignment horizontal="center" vertical="top"/>
    </xf>
    <xf numFmtId="0" fontId="25" fillId="0" borderId="53" xfId="2" applyFont="1" applyBorder="1" applyAlignment="1">
      <alignment horizontal="center" vertical="top"/>
    </xf>
    <xf numFmtId="3" fontId="25" fillId="0" borderId="53" xfId="2" applyNumberFormat="1" applyFont="1" applyBorder="1" applyAlignment="1">
      <alignment horizontal="center" vertical="top"/>
    </xf>
    <xf numFmtId="0" fontId="5" fillId="0" borderId="83" xfId="2" applyFont="1" applyBorder="1" applyAlignment="1">
      <alignment horizontal="center" vertical="top"/>
    </xf>
    <xf numFmtId="3" fontId="5" fillId="0" borderId="84" xfId="2" applyNumberFormat="1" applyFont="1" applyBorder="1" applyAlignment="1">
      <alignment horizontal="center" vertical="top"/>
    </xf>
    <xf numFmtId="0" fontId="2" fillId="0" borderId="0" xfId="2" applyAlignment="1">
      <alignment horizontal="center" vertical="top"/>
    </xf>
    <xf numFmtId="3" fontId="2" fillId="0" borderId="0" xfId="2" applyNumberFormat="1" applyAlignment="1">
      <alignment horizontal="center" vertical="top"/>
    </xf>
    <xf numFmtId="0" fontId="2" fillId="0" borderId="32" xfId="2" applyBorder="1" applyAlignment="1">
      <alignment horizontal="center" vertical="top"/>
    </xf>
    <xf numFmtId="3" fontId="29" fillId="0" borderId="33" xfId="2" applyNumberFormat="1" applyFont="1" applyBorder="1" applyAlignment="1">
      <alignment horizontal="center" vertical="top"/>
    </xf>
    <xf numFmtId="0" fontId="2" fillId="0" borderId="58" xfId="2" applyBorder="1" applyAlignment="1">
      <alignment horizontal="center" vertical="top"/>
    </xf>
    <xf numFmtId="3" fontId="29" fillId="0" borderId="58" xfId="2" applyNumberFormat="1" applyFont="1" applyBorder="1" applyAlignment="1">
      <alignment horizontal="center" vertical="top"/>
    </xf>
    <xf numFmtId="0" fontId="2" fillId="0" borderId="52" xfId="2" applyBorder="1" applyAlignment="1">
      <alignment horizontal="center" vertical="top"/>
    </xf>
    <xf numFmtId="3" fontId="2" fillId="0" borderId="47" xfId="2" applyNumberFormat="1" applyBorder="1" applyAlignment="1">
      <alignment horizontal="center" vertical="top"/>
    </xf>
    <xf numFmtId="0" fontId="5" fillId="0" borderId="52" xfId="2" applyFont="1" applyBorder="1" applyAlignment="1">
      <alignment horizontal="center" vertical="top"/>
    </xf>
    <xf numFmtId="3" fontId="5" fillId="0" borderId="47" xfId="2" applyNumberFormat="1" applyFont="1" applyBorder="1" applyAlignment="1">
      <alignment horizontal="center" vertical="top"/>
    </xf>
    <xf numFmtId="0" fontId="5" fillId="0" borderId="0" xfId="2" applyFont="1" applyAlignment="1">
      <alignment horizontal="center" vertical="top"/>
    </xf>
    <xf numFmtId="3" fontId="5" fillId="0" borderId="0" xfId="2" applyNumberFormat="1" applyFont="1" applyAlignment="1">
      <alignment horizontal="center" vertical="top"/>
    </xf>
    <xf numFmtId="3" fontId="2" fillId="0" borderId="34" xfId="2" applyNumberFormat="1" applyBorder="1" applyAlignment="1">
      <alignment horizontal="center" vertical="top"/>
    </xf>
    <xf numFmtId="3" fontId="5" fillId="0" borderId="48" xfId="2" applyNumberFormat="1" applyFont="1" applyBorder="1" applyAlignment="1">
      <alignment horizontal="center" vertical="top"/>
    </xf>
    <xf numFmtId="0" fontId="2" fillId="0" borderId="59" xfId="2" applyBorder="1" applyAlignment="1">
      <alignment horizontal="center" vertical="top"/>
    </xf>
    <xf numFmtId="3" fontId="29" fillId="0" borderId="60" xfId="2" applyNumberFormat="1" applyFont="1" applyBorder="1" applyAlignment="1">
      <alignment horizontal="center" vertical="top"/>
    </xf>
    <xf numFmtId="0" fontId="2" fillId="0" borderId="61" xfId="2" applyBorder="1" applyAlignment="1">
      <alignment horizontal="center" vertical="top"/>
    </xf>
    <xf numFmtId="3" fontId="29" fillId="0" borderId="62" xfId="2" applyNumberFormat="1" applyFont="1" applyBorder="1" applyAlignment="1">
      <alignment horizontal="center" vertical="top"/>
    </xf>
    <xf numFmtId="3" fontId="29" fillId="0" borderId="64" xfId="2" applyNumberFormat="1" applyFont="1" applyBorder="1" applyAlignment="1">
      <alignment horizontal="center" vertical="top"/>
    </xf>
    <xf numFmtId="0" fontId="2" fillId="0" borderId="65" xfId="2" applyBorder="1" applyAlignment="1">
      <alignment horizontal="center" vertical="top"/>
    </xf>
    <xf numFmtId="3" fontId="25" fillId="0" borderId="66" xfId="2" applyNumberFormat="1" applyFont="1" applyBorder="1" applyAlignment="1">
      <alignment horizontal="center" vertical="top"/>
    </xf>
    <xf numFmtId="0" fontId="2" fillId="0" borderId="43" xfId="2" applyFont="1" applyBorder="1" applyAlignment="1">
      <alignment horizontal="center" vertical="top"/>
    </xf>
    <xf numFmtId="0" fontId="25" fillId="0" borderId="58" xfId="2" applyFont="1" applyBorder="1" applyAlignment="1">
      <alignment horizontal="center" vertical="top"/>
    </xf>
    <xf numFmtId="3" fontId="25" fillId="0" borderId="58" xfId="2" applyNumberFormat="1" applyFont="1" applyBorder="1" applyAlignment="1">
      <alignment horizontal="center" vertical="top"/>
    </xf>
    <xf numFmtId="4" fontId="2" fillId="0" borderId="81" xfId="2" applyNumberFormat="1" applyBorder="1"/>
    <xf numFmtId="3" fontId="5" fillId="0" borderId="0" xfId="2" applyNumberFormat="1" applyFont="1" applyBorder="1" applyAlignment="1">
      <alignment horizontal="center" vertical="top"/>
    </xf>
    <xf numFmtId="0" fontId="2" fillId="0" borderId="0" xfId="2" applyBorder="1" applyAlignment="1">
      <alignment horizontal="justify" vertical="top" wrapText="1"/>
    </xf>
    <xf numFmtId="0" fontId="25" fillId="0" borderId="0" xfId="2" applyFont="1" applyBorder="1" applyAlignment="1">
      <alignment horizontal="center"/>
    </xf>
    <xf numFmtId="4" fontId="27" fillId="0" borderId="0" xfId="2" applyNumberFormat="1" applyFont="1" applyBorder="1" applyAlignment="1">
      <alignment horizontal="center"/>
    </xf>
    <xf numFmtId="4" fontId="2" fillId="0" borderId="0" xfId="2" applyNumberFormat="1" applyBorder="1"/>
    <xf numFmtId="3" fontId="5" fillId="0" borderId="88" xfId="2" applyNumberFormat="1" applyFont="1" applyBorder="1" applyAlignment="1">
      <alignment horizontal="center" vertical="top"/>
    </xf>
    <xf numFmtId="0" fontId="2" fillId="6" borderId="89" xfId="2" applyFill="1" applyBorder="1" applyAlignment="1">
      <alignment horizontal="justify" vertical="top" wrapText="1"/>
    </xf>
    <xf numFmtId="0" fontId="25" fillId="0" borderId="86" xfId="2" applyFont="1" applyBorder="1" applyAlignment="1">
      <alignment horizontal="center"/>
    </xf>
    <xf numFmtId="4" fontId="27" fillId="0" borderId="86" xfId="2" applyNumberFormat="1" applyFont="1" applyBorder="1" applyAlignment="1">
      <alignment horizontal="center"/>
    </xf>
    <xf numFmtId="4" fontId="2" fillId="0" borderId="86" xfId="2" applyNumberFormat="1" applyBorder="1"/>
    <xf numFmtId="3" fontId="2" fillId="0" borderId="0" xfId="2" applyNumberFormat="1" applyBorder="1" applyAlignment="1">
      <alignment horizontal="center" vertical="top"/>
    </xf>
    <xf numFmtId="3" fontId="5" fillId="0" borderId="86" xfId="2" applyNumberFormat="1" applyFont="1" applyBorder="1" applyAlignment="1">
      <alignment horizontal="center" vertical="top"/>
    </xf>
    <xf numFmtId="4" fontId="2" fillId="0" borderId="87" xfId="2" applyNumberFormat="1" applyBorder="1"/>
    <xf numFmtId="0" fontId="2" fillId="0" borderId="91" xfId="2" applyBorder="1" applyAlignment="1">
      <alignment horizontal="center" vertical="top"/>
    </xf>
    <xf numFmtId="3" fontId="29" fillId="0" borderId="92" xfId="2" applyNumberFormat="1" applyFont="1" applyBorder="1" applyAlignment="1">
      <alignment horizontal="center" vertical="top"/>
    </xf>
    <xf numFmtId="0" fontId="2" fillId="0" borderId="90" xfId="2" applyBorder="1" applyAlignment="1">
      <alignment horizontal="justify" vertical="top" wrapText="1"/>
    </xf>
    <xf numFmtId="0" fontId="2" fillId="0" borderId="90" xfId="2" applyBorder="1" applyAlignment="1">
      <alignment horizontal="center"/>
    </xf>
    <xf numFmtId="4" fontId="30" fillId="0" borderId="90" xfId="2" applyNumberFormat="1" applyFont="1" applyBorder="1" applyAlignment="1">
      <alignment horizontal="center"/>
    </xf>
    <xf numFmtId="169" fontId="2" fillId="7" borderId="90" xfId="2" applyNumberFormat="1" applyFill="1" applyBorder="1"/>
    <xf numFmtId="169" fontId="2" fillId="0" borderId="90" xfId="2" applyNumberFormat="1" applyBorder="1"/>
    <xf numFmtId="0" fontId="2" fillId="0" borderId="0" xfId="0" applyFont="1"/>
    <xf numFmtId="0" fontId="2" fillId="0" borderId="0" xfId="0" applyFont="1"/>
    <xf numFmtId="3" fontId="1" fillId="0" borderId="31" xfId="0" applyNumberFormat="1" applyFont="1" applyBorder="1" applyAlignment="1">
      <alignment horizontal="left" vertical="top"/>
    </xf>
    <xf numFmtId="0" fontId="2" fillId="0" borderId="0" xfId="2" applyFont="1"/>
    <xf numFmtId="0" fontId="2" fillId="0" borderId="0" xfId="0" applyFont="1" applyFill="1"/>
    <xf numFmtId="0" fontId="1" fillId="0" borderId="0" xfId="0" applyFont="1" applyFill="1" applyAlignment="1">
      <alignment horizontal="justify"/>
    </xf>
    <xf numFmtId="0" fontId="2" fillId="0" borderId="0" xfId="0" applyFont="1" applyFill="1"/>
    <xf numFmtId="1" fontId="1" fillId="0" borderId="0" xfId="3" applyFont="1" applyAlignment="1" applyProtection="1">
      <alignment horizontal="left" vertical="top" wrapText="1"/>
      <protection locked="0"/>
    </xf>
    <xf numFmtId="0" fontId="1" fillId="0" borderId="0" xfId="0" applyFont="1" applyAlignment="1">
      <alignment horizontal="justify"/>
    </xf>
    <xf numFmtId="0" fontId="2" fillId="0" borderId="0" xfId="0" applyFont="1"/>
    <xf numFmtId="0" fontId="1" fillId="0" borderId="0" xfId="2" applyFont="1" applyAlignment="1">
      <alignment horizontal="justify"/>
    </xf>
    <xf numFmtId="0" fontId="2" fillId="0" borderId="0" xfId="2"/>
    <xf numFmtId="0" fontId="2" fillId="0" borderId="28" xfId="2" applyBorder="1" applyAlignment="1">
      <alignment horizontal="center" vertical="center"/>
    </xf>
    <xf numFmtId="0" fontId="2" fillId="0" borderId="30" xfId="2" applyBorder="1" applyAlignment="1">
      <alignment horizontal="center" vertical="center"/>
    </xf>
    <xf numFmtId="0" fontId="38" fillId="0" borderId="67" xfId="4" applyFont="1" applyFill="1" applyBorder="1" applyAlignment="1">
      <alignment horizontal="center" vertical="center"/>
    </xf>
    <xf numFmtId="49" fontId="37" fillId="0" borderId="68" xfId="4" applyNumberFormat="1" applyFont="1" applyFill="1" applyBorder="1" applyAlignment="1">
      <alignment horizontal="right" vertical="center"/>
    </xf>
    <xf numFmtId="0" fontId="37" fillId="0" borderId="69" xfId="4" applyFont="1" applyFill="1" applyBorder="1" applyAlignment="1">
      <alignment horizontal="right" vertical="center"/>
    </xf>
    <xf numFmtId="0" fontId="38" fillId="0" borderId="68" xfId="4" applyFont="1" applyFill="1" applyBorder="1" applyAlignment="1">
      <alignment horizontal="left" vertical="center" wrapText="1"/>
    </xf>
    <xf numFmtId="0" fontId="38" fillId="0" borderId="69" xfId="4" applyFont="1" applyFill="1" applyBorder="1" applyAlignment="1">
      <alignment horizontal="left" vertical="center"/>
    </xf>
    <xf numFmtId="0" fontId="38" fillId="0" borderId="70" xfId="4" applyFont="1" applyFill="1" applyBorder="1" applyAlignment="1">
      <alignment horizontal="left" vertical="center"/>
    </xf>
    <xf numFmtId="49" fontId="37" fillId="0" borderId="67" xfId="4" applyNumberFormat="1" applyFont="1" applyFill="1" applyBorder="1" applyAlignment="1">
      <alignment horizontal="left" vertical="center"/>
    </xf>
    <xf numFmtId="0" fontId="37" fillId="0" borderId="67" xfId="4" applyFont="1" applyFill="1" applyBorder="1" applyAlignment="1">
      <alignment horizontal="left" vertical="center"/>
    </xf>
    <xf numFmtId="0" fontId="38" fillId="0" borderId="67" xfId="4" applyFont="1" applyFill="1" applyBorder="1" applyAlignment="1">
      <alignment horizontal="center"/>
    </xf>
    <xf numFmtId="0" fontId="38" fillId="0" borderId="67" xfId="4" applyFont="1" applyFill="1" applyBorder="1" applyAlignment="1">
      <alignment horizontal="left"/>
    </xf>
    <xf numFmtId="49" fontId="39" fillId="0" borderId="69" xfId="4" applyNumberFormat="1" applyFont="1" applyFill="1" applyBorder="1" applyAlignment="1">
      <alignment horizontal="left" vertical="center" wrapText="1"/>
    </xf>
    <xf numFmtId="0" fontId="39" fillId="0" borderId="69" xfId="4" applyFont="1" applyFill="1" applyBorder="1" applyAlignment="1">
      <alignment horizontal="left" vertical="center" wrapText="1"/>
    </xf>
    <xf numFmtId="0" fontId="38" fillId="0" borderId="67" xfId="4" applyFont="1" applyFill="1" applyBorder="1" applyAlignment="1">
      <alignment horizontal="left" vertical="center"/>
    </xf>
    <xf numFmtId="49" fontId="41" fillId="0" borderId="67" xfId="4" applyNumberFormat="1" applyFont="1" applyFill="1" applyBorder="1" applyAlignment="1">
      <alignment horizontal="left" vertical="center" wrapText="1"/>
    </xf>
    <xf numFmtId="0" fontId="41" fillId="0" borderId="67" xfId="4" applyFont="1" applyFill="1" applyBorder="1" applyAlignment="1">
      <alignment horizontal="left" vertical="center"/>
    </xf>
    <xf numFmtId="0" fontId="42" fillId="0" borderId="67" xfId="4" applyFont="1" applyFill="1" applyBorder="1" applyAlignment="1">
      <alignment horizontal="center"/>
    </xf>
    <xf numFmtId="49" fontId="41" fillId="0" borderId="69" xfId="4" applyNumberFormat="1" applyFont="1" applyFill="1" applyBorder="1" applyAlignment="1">
      <alignment horizontal="right"/>
    </xf>
    <xf numFmtId="0" fontId="41" fillId="0" borderId="69" xfId="4" applyFont="1" applyFill="1" applyBorder="1" applyAlignment="1">
      <alignment horizontal="right"/>
    </xf>
    <xf numFmtId="0" fontId="42" fillId="0" borderId="75" xfId="4" applyFont="1" applyFill="1" applyBorder="1" applyAlignment="1">
      <alignment horizontal="right" vertical="top" wrapText="1"/>
    </xf>
    <xf numFmtId="0" fontId="42" fillId="0" borderId="67" xfId="4" applyFont="1" applyFill="1" applyBorder="1" applyAlignment="1">
      <alignment horizontal="right" vertical="top" wrapText="1"/>
    </xf>
    <xf numFmtId="49" fontId="41" fillId="0" borderId="67" xfId="4" applyNumberFormat="1" applyFont="1" applyFill="1" applyBorder="1" applyAlignment="1">
      <alignment horizontal="left" vertical="center"/>
    </xf>
    <xf numFmtId="0" fontId="42" fillId="0" borderId="78" xfId="4" applyFont="1" applyFill="1" applyBorder="1" applyAlignment="1">
      <alignment horizontal="center"/>
    </xf>
    <xf numFmtId="0" fontId="42" fillId="0" borderId="67" xfId="4" applyFont="1" applyFill="1" applyBorder="1" applyAlignment="1">
      <alignment horizontal="left"/>
    </xf>
    <xf numFmtId="0" fontId="24" fillId="0" borderId="0" xfId="2" applyFont="1" applyAlignment="1">
      <alignment wrapText="1"/>
    </xf>
    <xf numFmtId="4" fontId="24" fillId="0" borderId="0" xfId="2" applyNumberFormat="1" applyFont="1" applyAlignment="1">
      <alignment wrapText="1"/>
    </xf>
    <xf numFmtId="0" fontId="2" fillId="5" borderId="52" xfId="2" applyFill="1" applyBorder="1" applyAlignment="1">
      <alignment horizontal="center" vertical="center"/>
    </xf>
    <xf numFmtId="0" fontId="2" fillId="5" borderId="48" xfId="2" applyFill="1" applyBorder="1" applyAlignment="1">
      <alignment horizontal="center" vertical="center"/>
    </xf>
  </cellXfs>
  <cellStyles count="5">
    <cellStyle name="Excel Built-in Normal" xfId="1" xr:uid="{00000000-0005-0000-0000-000000000000}"/>
    <cellStyle name="Navadno" xfId="0" builtinId="0"/>
    <cellStyle name="Navadno 2" xfId="2" xr:uid="{00000000-0005-0000-0000-000002000000}"/>
    <cellStyle name="Navadno 3" xfId="3" xr:uid="{E5824159-589B-4086-A91A-40991322F0D4}"/>
    <cellStyle name="Navadno 4" xfId="4" xr:uid="{46E02061-A08B-4068-99A7-C9478B07A8F0}"/>
  </cellStyles>
  <dxfs count="23">
    <dxf>
      <font>
        <condense val="0"/>
        <extend val="0"/>
        <color indexed="9"/>
      </font>
    </dxf>
    <dxf>
      <font>
        <b val="0"/>
        <condense val="0"/>
        <extend val="0"/>
        <color indexed="9"/>
      </font>
      <fill>
        <patternFill patternType="none">
          <fgColor indexed="64"/>
          <bgColor indexed="65"/>
        </patternFill>
      </fill>
    </dxf>
    <dxf>
      <font>
        <b val="0"/>
        <condense val="0"/>
        <extend val="0"/>
        <color indexed="9"/>
      </font>
    </dxf>
    <dxf>
      <font>
        <b val="0"/>
        <condense val="0"/>
        <extend val="0"/>
        <color indexed="9"/>
      </font>
      <fill>
        <patternFill patternType="none">
          <fgColor indexed="64"/>
          <bgColor indexed="65"/>
        </patternFill>
      </fill>
    </dxf>
    <dxf>
      <font>
        <b val="0"/>
        <condense val="0"/>
        <extend val="0"/>
        <color indexed="9"/>
      </font>
    </dxf>
    <dxf>
      <fill>
        <patternFill patternType="solid">
          <fgColor indexed="60"/>
          <bgColor indexed="10"/>
        </patternFill>
      </fill>
    </dxf>
    <dxf>
      <font>
        <b val="0"/>
        <condense val="0"/>
        <extend val="0"/>
        <color indexed="9"/>
      </font>
    </dxf>
    <dxf>
      <fill>
        <patternFill>
          <bgColor indexed="42"/>
        </patternFill>
      </fill>
    </dxf>
    <dxf>
      <fill>
        <patternFill patternType="solid">
          <fgColor indexed="27"/>
          <bgColor indexed="42"/>
        </patternFill>
      </fill>
    </dxf>
    <dxf>
      <fill>
        <patternFill>
          <bgColor indexed="42"/>
        </patternFill>
      </fill>
    </dxf>
    <dxf>
      <fill>
        <patternFill>
          <bgColor indexed="42"/>
        </patternFill>
      </fill>
    </dxf>
    <dxf>
      <fill>
        <patternFill>
          <bgColor indexed="42"/>
        </patternFill>
      </fill>
    </dxf>
    <dxf>
      <fill>
        <patternFill>
          <bgColor indexed="10"/>
        </patternFill>
      </fill>
    </dxf>
    <dxf>
      <font>
        <b val="0"/>
        <condense val="0"/>
        <extend val="0"/>
        <color indexed="9"/>
      </font>
    </dxf>
    <dxf>
      <fill>
        <patternFill patternType="solid">
          <fgColor indexed="27"/>
          <bgColor indexed="42"/>
        </patternFill>
      </fill>
    </dxf>
    <dxf>
      <fill>
        <patternFill patternType="solid">
          <fgColor indexed="60"/>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xdr:row>
          <xdr:rowOff>133350</xdr:rowOff>
        </xdr:from>
        <xdr:to>
          <xdr:col>11</xdr:col>
          <xdr:colOff>476250</xdr:colOff>
          <xdr:row>4</xdr:row>
          <xdr:rowOff>47625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A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
  <sheetViews>
    <sheetView zoomScaleNormal="100" workbookViewId="0"/>
  </sheetViews>
  <sheetFormatPr defaultColWidth="9.140625" defaultRowHeight="14.25"/>
  <cols>
    <col min="1" max="1" width="3.42578125" style="458" customWidth="1"/>
    <col min="2" max="2" width="8.5703125" style="459" customWidth="1"/>
    <col min="3" max="3" width="37.7109375" style="460" customWidth="1"/>
    <col min="4" max="4" width="5.7109375" style="461" customWidth="1"/>
    <col min="5" max="5" width="20.7109375" style="461" customWidth="1"/>
    <col min="6" max="6" width="20.7109375" style="462" customWidth="1"/>
    <col min="7" max="9" width="15.7109375" style="463" customWidth="1"/>
    <col min="10" max="16384" width="9.140625" style="369"/>
  </cols>
  <sheetData>
    <row r="1" spans="1:9" ht="15" thickBot="1"/>
    <row r="2" spans="1:9" ht="15.75" thickTop="1">
      <c r="A2" s="464" t="s">
        <v>104</v>
      </c>
      <c r="B2" s="465"/>
      <c r="C2" s="466"/>
      <c r="D2" s="467"/>
      <c r="E2" s="467"/>
      <c r="F2" s="468"/>
      <c r="G2" s="469"/>
      <c r="H2" s="469"/>
      <c r="I2" s="470"/>
    </row>
    <row r="3" spans="1:9" ht="15">
      <c r="A3" s="471" t="s">
        <v>99</v>
      </c>
      <c r="I3" s="472"/>
    </row>
    <row r="4" spans="1:9" ht="15.75" thickBot="1">
      <c r="A4" s="473" t="s">
        <v>100</v>
      </c>
      <c r="B4" s="474"/>
      <c r="C4" s="475"/>
      <c r="D4" s="476"/>
      <c r="E4" s="476"/>
      <c r="F4" s="477"/>
      <c r="G4" s="478"/>
      <c r="H4" s="478"/>
      <c r="I4" s="479"/>
    </row>
    <row r="5" spans="1:9" ht="15" thickTop="1"/>
    <row r="7" spans="1:9" ht="25.5">
      <c r="G7" s="480" t="s">
        <v>101</v>
      </c>
      <c r="H7" s="480" t="s">
        <v>102</v>
      </c>
      <c r="I7" s="480" t="s">
        <v>103</v>
      </c>
    </row>
    <row r="8" spans="1:9" ht="15">
      <c r="A8" s="481" t="s">
        <v>105</v>
      </c>
      <c r="B8" s="482"/>
      <c r="C8" s="483"/>
      <c r="D8" s="484"/>
      <c r="E8" s="484"/>
      <c r="F8" s="485"/>
      <c r="G8" s="486">
        <f>+'1_Urbana op. in hortikultura'!G14</f>
        <v>0</v>
      </c>
      <c r="H8" s="487">
        <v>0</v>
      </c>
      <c r="I8" s="487">
        <f>SUM(G8+H8)</f>
        <v>0</v>
      </c>
    </row>
    <row r="9" spans="1:9" ht="15">
      <c r="A9" s="488"/>
      <c r="B9" s="489"/>
      <c r="C9" s="490"/>
      <c r="D9" s="491"/>
      <c r="E9" s="491"/>
      <c r="F9" s="492"/>
      <c r="G9" s="493"/>
      <c r="H9" s="493"/>
      <c r="I9" s="493"/>
    </row>
    <row r="10" spans="1:9" ht="15">
      <c r="A10" s="481" t="s">
        <v>106</v>
      </c>
      <c r="B10" s="482"/>
      <c r="C10" s="483"/>
      <c r="D10" s="484"/>
      <c r="E10" s="484"/>
      <c r="F10" s="494"/>
      <c r="G10" s="486">
        <f>+'2. Vojkova cesta'!G28</f>
        <v>0</v>
      </c>
      <c r="H10" s="487">
        <f>+'2. Vojkova cesta'!H28</f>
        <v>0</v>
      </c>
      <c r="I10" s="487">
        <f t="shared" ref="I10" si="0">SUM(G10+H10)</f>
        <v>0</v>
      </c>
    </row>
    <row r="11" spans="1:9" ht="15">
      <c r="A11" s="488"/>
      <c r="B11" s="489"/>
      <c r="C11" s="490"/>
      <c r="D11" s="491"/>
      <c r="E11" s="491"/>
      <c r="F11" s="492"/>
      <c r="G11" s="493"/>
      <c r="H11" s="493"/>
      <c r="I11" s="493"/>
    </row>
    <row r="12" spans="1:9" ht="15">
      <c r="A12" s="481" t="s">
        <v>108</v>
      </c>
      <c r="B12" s="482"/>
      <c r="C12" s="483"/>
      <c r="D12" s="484"/>
      <c r="E12" s="484"/>
      <c r="F12" s="494"/>
      <c r="G12" s="486">
        <f>+'3. Krožišče XXX.Divizije'!G23</f>
        <v>0</v>
      </c>
      <c r="H12" s="487">
        <f>+'3. Krožišče XXX.Divizije'!H23</f>
        <v>0</v>
      </c>
      <c r="I12" s="487">
        <f t="shared" ref="I12" si="1">SUM(G12+H12)</f>
        <v>0</v>
      </c>
    </row>
    <row r="13" spans="1:9" ht="15">
      <c r="A13" s="488"/>
      <c r="B13" s="489"/>
      <c r="C13" s="490"/>
      <c r="D13" s="491"/>
      <c r="E13" s="491"/>
      <c r="F13" s="492"/>
      <c r="G13" s="493"/>
      <c r="H13" s="493"/>
      <c r="I13" s="493"/>
    </row>
    <row r="14" spans="1:9" ht="15">
      <c r="A14" s="481" t="s">
        <v>14</v>
      </c>
      <c r="B14" s="482"/>
      <c r="C14" s="483"/>
      <c r="D14" s="484"/>
      <c r="E14" s="484"/>
      <c r="F14" s="494"/>
      <c r="G14" s="486">
        <f>+'4. Odvodnjavanje'!G23</f>
        <v>0</v>
      </c>
      <c r="H14" s="487">
        <v>0</v>
      </c>
      <c r="I14" s="487">
        <f t="shared" ref="I14" si="2">SUM(G14+H14)</f>
        <v>0</v>
      </c>
    </row>
    <row r="15" spans="1:9" ht="15">
      <c r="A15" s="488"/>
      <c r="B15" s="489"/>
      <c r="C15" s="490"/>
      <c r="D15" s="491"/>
      <c r="E15" s="491"/>
      <c r="F15" s="492"/>
      <c r="G15" s="493"/>
      <c r="H15" s="493"/>
      <c r="I15" s="493"/>
    </row>
    <row r="16" spans="1:9" ht="15">
      <c r="A16" s="481" t="s">
        <v>109</v>
      </c>
      <c r="B16" s="482"/>
      <c r="C16" s="483"/>
      <c r="D16" s="484"/>
      <c r="E16" s="484"/>
      <c r="F16" s="494"/>
      <c r="G16" s="486">
        <f>+G18+G20+G22</f>
        <v>0</v>
      </c>
      <c r="H16" s="487">
        <f>+H18+H20+H22</f>
        <v>0</v>
      </c>
      <c r="I16" s="487">
        <f t="shared" ref="I16" si="3">SUM(G16+H16)</f>
        <v>0</v>
      </c>
    </row>
    <row r="17" spans="1:9" ht="15">
      <c r="A17" s="488"/>
      <c r="B17" s="489"/>
      <c r="C17" s="490"/>
      <c r="D17" s="491"/>
      <c r="E17" s="491"/>
      <c r="F17" s="492"/>
      <c r="G17" s="493"/>
      <c r="H17" s="493"/>
      <c r="I17" s="493"/>
    </row>
    <row r="18" spans="1:9" ht="15">
      <c r="A18" s="495"/>
      <c r="B18" s="482" t="s">
        <v>110</v>
      </c>
      <c r="C18" s="483"/>
      <c r="D18" s="484"/>
      <c r="E18" s="484"/>
      <c r="F18" s="494"/>
      <c r="G18" s="486">
        <f>+'5.1 Javna razsvetljava'!E14</f>
        <v>0</v>
      </c>
      <c r="H18" s="487">
        <v>0</v>
      </c>
      <c r="I18" s="487">
        <f t="shared" ref="I18" si="4">SUM(G18+H18)</f>
        <v>0</v>
      </c>
    </row>
    <row r="19" spans="1:9" ht="15">
      <c r="A19" s="488"/>
      <c r="B19" s="489"/>
      <c r="C19" s="490"/>
      <c r="D19" s="491"/>
      <c r="E19" s="491"/>
      <c r="F19" s="492"/>
      <c r="G19" s="493"/>
      <c r="H19" s="493"/>
      <c r="I19" s="493"/>
    </row>
    <row r="20" spans="1:9" ht="15">
      <c r="A20" s="495"/>
      <c r="B20" s="482" t="s">
        <v>111</v>
      </c>
      <c r="C20" s="483"/>
      <c r="D20" s="484"/>
      <c r="E20" s="484"/>
      <c r="F20" s="494"/>
      <c r="G20" s="486">
        <v>0</v>
      </c>
      <c r="H20" s="457"/>
      <c r="I20" s="487">
        <f t="shared" ref="I20" si="5">SUM(G20+H20)</f>
        <v>0</v>
      </c>
    </row>
    <row r="21" spans="1:9" ht="15">
      <c r="A21" s="488"/>
      <c r="B21" s="489"/>
      <c r="C21" s="490"/>
      <c r="D21" s="491"/>
      <c r="E21" s="491"/>
      <c r="F21" s="492"/>
      <c r="G21" s="493"/>
      <c r="H21" s="493"/>
      <c r="I21" s="493"/>
    </row>
    <row r="22" spans="1:9" ht="15">
      <c r="A22" s="495"/>
      <c r="B22" s="482" t="s">
        <v>112</v>
      </c>
      <c r="C22" s="483"/>
      <c r="D22" s="484"/>
      <c r="E22" s="484"/>
      <c r="F22" s="494"/>
      <c r="G22" s="486">
        <v>0</v>
      </c>
      <c r="H22" s="457"/>
      <c r="I22" s="487">
        <f t="shared" ref="I22" si="6">SUM(G22+H22)</f>
        <v>0</v>
      </c>
    </row>
    <row r="23" spans="1:9" ht="15">
      <c r="A23" s="488"/>
      <c r="B23" s="489"/>
      <c r="C23" s="490"/>
      <c r="D23" s="491"/>
      <c r="E23" s="491"/>
      <c r="F23" s="492"/>
      <c r="G23" s="493"/>
      <c r="H23" s="493"/>
      <c r="I23" s="493"/>
    </row>
    <row r="24" spans="1:9" ht="15">
      <c r="A24" s="481" t="s">
        <v>107</v>
      </c>
      <c r="B24" s="482"/>
      <c r="C24" s="483"/>
      <c r="D24" s="484"/>
      <c r="E24" s="484"/>
      <c r="F24" s="494"/>
      <c r="G24" s="486">
        <f>+'6. Vodovod'!H13</f>
        <v>0</v>
      </c>
      <c r="H24" s="487">
        <v>0</v>
      </c>
      <c r="I24" s="487">
        <f t="shared" ref="I24:I26" si="7">SUM(G24+H24)</f>
        <v>0</v>
      </c>
    </row>
    <row r="25" spans="1:9">
      <c r="G25" s="496"/>
      <c r="H25" s="496"/>
      <c r="I25" s="496"/>
    </row>
    <row r="26" spans="1:9" s="627" customFormat="1" ht="15">
      <c r="A26" s="481" t="s">
        <v>429</v>
      </c>
      <c r="B26" s="482"/>
      <c r="C26" s="483"/>
      <c r="D26" s="484"/>
      <c r="E26" s="484"/>
      <c r="F26" s="494"/>
      <c r="G26" s="486">
        <v>0</v>
      </c>
      <c r="H26" s="487">
        <f>(SUM(G8:H16)+G24+H24)*0.1</f>
        <v>0</v>
      </c>
      <c r="I26" s="487">
        <f t="shared" si="7"/>
        <v>0</v>
      </c>
    </row>
    <row r="27" spans="1:9" s="627" customFormat="1" ht="15" thickBot="1">
      <c r="A27" s="458"/>
      <c r="B27" s="459"/>
      <c r="C27" s="460"/>
      <c r="D27" s="461"/>
      <c r="E27" s="461"/>
      <c r="F27" s="462"/>
      <c r="G27" s="496"/>
      <c r="H27" s="496"/>
      <c r="I27" s="496"/>
    </row>
    <row r="28" spans="1:9" ht="16.5" thickTop="1" thickBot="1">
      <c r="D28" s="497"/>
      <c r="E28" s="498" t="s">
        <v>422</v>
      </c>
      <c r="F28" s="499"/>
      <c r="G28" s="500">
        <f>SUM(G8+G10+G12+G14+G16+G24+G26)</f>
        <v>0</v>
      </c>
      <c r="H28" s="500">
        <f>SUM(H8+H10+H12+H14+H16+H24+H26)</f>
        <v>0</v>
      </c>
      <c r="I28" s="500">
        <f>SUM(I8+I10+I12+I14+I16+I24+I26)</f>
        <v>0</v>
      </c>
    </row>
    <row r="29" spans="1:9" ht="15" thickTop="1">
      <c r="E29" s="462"/>
      <c r="F29" s="463"/>
      <c r="G29" s="496"/>
      <c r="H29" s="496"/>
      <c r="I29" s="496"/>
    </row>
    <row r="30" spans="1:9">
      <c r="E30" s="463" t="s">
        <v>420</v>
      </c>
      <c r="F30" s="463"/>
      <c r="G30" s="496">
        <f>+(G8+G10+G12+G14+G16+G26)*0.22</f>
        <v>0</v>
      </c>
      <c r="H30" s="496">
        <f>+(H8+H10+H12+H14+H16+H26)*0.22</f>
        <v>0</v>
      </c>
      <c r="I30" s="496">
        <f>+(I8+I10+I12+I14+I16+I26)*0.22</f>
        <v>0</v>
      </c>
    </row>
    <row r="31" spans="1:9" s="507" customFormat="1">
      <c r="A31" s="501"/>
      <c r="B31" s="502"/>
      <c r="C31" s="503"/>
      <c r="D31" s="504"/>
      <c r="E31" s="505" t="s">
        <v>421</v>
      </c>
      <c r="F31" s="505"/>
      <c r="G31" s="506">
        <f>+G24*0.22</f>
        <v>0</v>
      </c>
      <c r="H31" s="506">
        <f t="shared" ref="H31:I31" si="8">+H24*0.22</f>
        <v>0</v>
      </c>
      <c r="I31" s="506">
        <f t="shared" si="8"/>
        <v>0</v>
      </c>
    </row>
    <row r="32" spans="1:9" ht="15" thickBot="1">
      <c r="E32" s="462"/>
      <c r="F32" s="463"/>
      <c r="G32" s="496"/>
      <c r="H32" s="496"/>
      <c r="I32" s="496"/>
    </row>
    <row r="33" spans="2:9" ht="16.5" thickTop="1" thickBot="1">
      <c r="E33" s="508" t="s">
        <v>419</v>
      </c>
      <c r="F33" s="509"/>
      <c r="G33" s="510">
        <f>+G28+G30</f>
        <v>0</v>
      </c>
      <c r="H33" s="510">
        <f>+H28+H30</f>
        <v>0</v>
      </c>
      <c r="I33" s="510">
        <f>+I28+I30</f>
        <v>0</v>
      </c>
    </row>
    <row r="34" spans="2:9" ht="15" thickTop="1"/>
    <row r="38" spans="2:9">
      <c r="B38" s="459" t="s">
        <v>43</v>
      </c>
    </row>
    <row r="40" spans="2:9" ht="84" customHeight="1">
      <c r="B40" s="628" t="s">
        <v>44</v>
      </c>
      <c r="C40" s="629"/>
      <c r="D40" s="629"/>
      <c r="E40" s="629"/>
      <c r="F40" s="629"/>
      <c r="G40" s="629"/>
      <c r="H40" s="369"/>
    </row>
  </sheetData>
  <mergeCells count="1">
    <mergeCell ref="B40:G40"/>
  </mergeCells>
  <conditionalFormatting sqref="F3:F4">
    <cfRule type="containsBlanks" priority="5" stopIfTrue="1">
      <formula>LEN(TRIM(F3))=0</formula>
    </cfRule>
    <cfRule type="cellIs" dxfId="22" priority="6" stopIfTrue="1" operator="equal">
      <formula>0</formula>
    </cfRule>
  </conditionalFormatting>
  <pageMargins left="0.23622047244094491" right="0.23622047244094491" top="0.74803149606299213" bottom="0.74803149606299213" header="0.31496062992125984" footer="0.31496062992125984"/>
  <pageSetup paperSize="9" scale="70" fitToHeight="0" orientation="portrait" horizontalDpi="4294967292" r:id="rId1"/>
  <headerFooter alignWithMargins="0">
    <oddFooter>&amp;LRekapitulacija vseh del&amp;CStran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A6420-600C-4789-B0E1-7EAC6A425939}">
  <sheetPr>
    <tabColor theme="8" tint="0.39997558519241921"/>
  </sheetPr>
  <dimension ref="A1:F19"/>
  <sheetViews>
    <sheetView showGridLines="0" tabSelected="1" topLeftCell="A10" workbookViewId="0">
      <selection activeCell="A14" sqref="A14:XFD14"/>
    </sheetView>
  </sheetViews>
  <sheetFormatPr defaultColWidth="8.85546875" defaultRowHeight="12.75" customHeight="1"/>
  <cols>
    <col min="1" max="1" width="3.42578125" style="345" customWidth="1"/>
    <col min="2" max="2" width="36.7109375" style="345" customWidth="1"/>
    <col min="3" max="3" width="6" style="375" customWidth="1"/>
    <col min="4" max="4" width="7" style="375" bestFit="1" customWidth="1"/>
    <col min="5" max="5" width="9.42578125" style="345" bestFit="1" customWidth="1"/>
    <col min="6" max="6" width="12.140625" style="345" bestFit="1" customWidth="1"/>
    <col min="7" max="256" width="8.85546875" style="345" customWidth="1"/>
    <col min="257" max="16384" width="8.85546875" style="345"/>
  </cols>
  <sheetData>
    <row r="1" spans="1:6" ht="8.4499999999999993" customHeight="1">
      <c r="A1" s="657" t="s">
        <v>410</v>
      </c>
      <c r="B1" s="651"/>
      <c r="C1" s="651"/>
      <c r="D1" s="651"/>
      <c r="E1" s="651"/>
      <c r="F1" s="651"/>
    </row>
    <row r="2" spans="1:6" ht="8.4499999999999993" customHeight="1">
      <c r="A2" s="651"/>
      <c r="B2" s="651"/>
      <c r="C2" s="651"/>
      <c r="D2" s="651"/>
      <c r="E2" s="651"/>
      <c r="F2" s="651"/>
    </row>
    <row r="3" spans="1:6" ht="12.95" customHeight="1">
      <c r="A3" s="652"/>
      <c r="B3" s="652"/>
      <c r="C3" s="652"/>
      <c r="D3" s="652"/>
      <c r="E3" s="652"/>
      <c r="F3" s="652"/>
    </row>
    <row r="4" spans="1:6" ht="15" customHeight="1">
      <c r="A4" s="346"/>
      <c r="B4" s="653" t="s">
        <v>411</v>
      </c>
      <c r="C4" s="654"/>
      <c r="D4" s="654"/>
      <c r="E4" s="654"/>
      <c r="F4" s="372">
        <f>SUM(F10:F19)</f>
        <v>0</v>
      </c>
    </row>
    <row r="5" spans="1:6" ht="12.95" customHeight="1">
      <c r="A5" s="652"/>
      <c r="B5" s="652"/>
      <c r="C5" s="652"/>
      <c r="D5" s="652"/>
      <c r="E5" s="652"/>
      <c r="F5" s="652"/>
    </row>
    <row r="6" spans="1:6" ht="33" customHeight="1">
      <c r="A6" s="360"/>
      <c r="B6" s="357" t="s">
        <v>412</v>
      </c>
      <c r="C6" s="373"/>
      <c r="D6" s="373"/>
      <c r="E6" s="355"/>
      <c r="F6" s="361"/>
    </row>
    <row r="7" spans="1:6" ht="12.95" customHeight="1">
      <c r="A7" s="658"/>
      <c r="B7" s="652"/>
      <c r="C7" s="652"/>
      <c r="D7" s="652"/>
      <c r="E7" s="652"/>
      <c r="F7" s="658"/>
    </row>
    <row r="8" spans="1:6" ht="12.95" customHeight="1">
      <c r="A8" s="351" t="s">
        <v>119</v>
      </c>
      <c r="B8" s="362" t="s">
        <v>383</v>
      </c>
      <c r="C8" s="351" t="s">
        <v>123</v>
      </c>
      <c r="D8" s="351" t="s">
        <v>122</v>
      </c>
      <c r="E8" s="352" t="s">
        <v>384</v>
      </c>
      <c r="F8" s="352" t="s">
        <v>385</v>
      </c>
    </row>
    <row r="9" spans="1:6" ht="12.95" customHeight="1">
      <c r="A9" s="659"/>
      <c r="B9" s="659"/>
      <c r="C9" s="659"/>
      <c r="D9" s="659"/>
      <c r="E9" s="659"/>
      <c r="F9" s="659"/>
    </row>
    <row r="10" spans="1:6" ht="53.1" customHeight="1">
      <c r="A10" s="353">
        <v>1</v>
      </c>
      <c r="B10" s="357" t="s">
        <v>413</v>
      </c>
      <c r="C10" s="376" t="s">
        <v>3</v>
      </c>
      <c r="D10" s="373">
        <v>2</v>
      </c>
      <c r="E10" s="371"/>
      <c r="F10" s="379">
        <f t="shared" ref="F10:F16" si="0">E10*D10</f>
        <v>0</v>
      </c>
    </row>
    <row r="11" spans="1:6" ht="33" customHeight="1">
      <c r="A11" s="353">
        <v>2</v>
      </c>
      <c r="B11" s="357" t="s">
        <v>414</v>
      </c>
      <c r="C11" s="376" t="s">
        <v>127</v>
      </c>
      <c r="D11" s="373">
        <v>8</v>
      </c>
      <c r="E11" s="371"/>
      <c r="F11" s="379">
        <f t="shared" si="0"/>
        <v>0</v>
      </c>
    </row>
    <row r="12" spans="1:6" ht="53.1" customHeight="1">
      <c r="A12" s="353">
        <v>3</v>
      </c>
      <c r="B12" s="357" t="s">
        <v>415</v>
      </c>
      <c r="C12" s="376" t="s">
        <v>207</v>
      </c>
      <c r="D12" s="373">
        <f>138+16</f>
        <v>154</v>
      </c>
      <c r="E12" s="371"/>
      <c r="F12" s="379">
        <f t="shared" si="0"/>
        <v>0</v>
      </c>
    </row>
    <row r="13" spans="1:6" ht="33" customHeight="1">
      <c r="A13" s="353">
        <v>4</v>
      </c>
      <c r="B13" s="357" t="s">
        <v>416</v>
      </c>
      <c r="C13" s="376" t="s">
        <v>207</v>
      </c>
      <c r="D13" s="373">
        <v>240</v>
      </c>
      <c r="E13" s="371"/>
      <c r="F13" s="379">
        <f t="shared" si="0"/>
        <v>0</v>
      </c>
    </row>
    <row r="14" spans="1:6" ht="23.1" customHeight="1">
      <c r="A14" s="353">
        <v>7</v>
      </c>
      <c r="B14" s="357" t="s">
        <v>403</v>
      </c>
      <c r="C14" s="376" t="s">
        <v>8</v>
      </c>
      <c r="D14" s="373">
        <v>4</v>
      </c>
      <c r="E14" s="371"/>
      <c r="F14" s="379">
        <f t="shared" si="0"/>
        <v>0</v>
      </c>
    </row>
    <row r="15" spans="1:6" ht="23.1" customHeight="1">
      <c r="A15" s="353">
        <v>8</v>
      </c>
      <c r="B15" s="357" t="s">
        <v>404</v>
      </c>
      <c r="C15" s="376" t="s">
        <v>8</v>
      </c>
      <c r="D15" s="373">
        <v>4</v>
      </c>
      <c r="E15" s="371"/>
      <c r="F15" s="379">
        <f t="shared" si="0"/>
        <v>0</v>
      </c>
    </row>
    <row r="16" spans="1:6" ht="23.1" customHeight="1">
      <c r="A16" s="353">
        <v>9</v>
      </c>
      <c r="B16" s="357" t="s">
        <v>417</v>
      </c>
      <c r="C16" s="376" t="s">
        <v>8</v>
      </c>
      <c r="D16" s="373">
        <v>4</v>
      </c>
      <c r="E16" s="371"/>
      <c r="F16" s="379">
        <f t="shared" si="0"/>
        <v>0</v>
      </c>
    </row>
    <row r="17" spans="1:6" ht="12.95" customHeight="1">
      <c r="A17" s="656"/>
      <c r="B17" s="656"/>
      <c r="C17" s="656"/>
      <c r="D17" s="656"/>
      <c r="E17" s="656"/>
      <c r="F17" s="656"/>
    </row>
    <row r="18" spans="1:6" ht="33" customHeight="1">
      <c r="A18" s="359" t="s">
        <v>406</v>
      </c>
      <c r="B18" s="363" t="s">
        <v>407</v>
      </c>
      <c r="C18" s="373"/>
      <c r="D18" s="374">
        <v>0.02</v>
      </c>
      <c r="E18" s="370">
        <f>SUM(F10:F16)</f>
        <v>0</v>
      </c>
      <c r="F18" s="379">
        <f>D18*E18</f>
        <v>0</v>
      </c>
    </row>
    <row r="19" spans="1:6" ht="23.1" customHeight="1">
      <c r="A19" s="359" t="s">
        <v>408</v>
      </c>
      <c r="B19" s="363" t="s">
        <v>409</v>
      </c>
      <c r="C19" s="373"/>
      <c r="D19" s="374">
        <v>0.03</v>
      </c>
      <c r="E19" s="370">
        <f>SUM(F10:F16)</f>
        <v>0</v>
      </c>
      <c r="F19" s="379">
        <f>D19*E19</f>
        <v>0</v>
      </c>
    </row>
  </sheetData>
  <mergeCells count="7">
    <mergeCell ref="A17:F17"/>
    <mergeCell ref="A1:F2"/>
    <mergeCell ref="A3:F3"/>
    <mergeCell ref="B4:E4"/>
    <mergeCell ref="A5:F5"/>
    <mergeCell ref="A7:F7"/>
    <mergeCell ref="A9:F9"/>
  </mergeCells>
  <pageMargins left="0.78740157480314965" right="0.74803149606299213" top="0.74803149606299213" bottom="0.78740157480314965" header="0.51181102362204722" footer="0.51181102362204722"/>
  <pageSetup firstPageNumber="4" orientation="portrait" useFirstPageNumber="1" r:id="rId1"/>
  <headerFooter>
    <oddFooter>&amp;L5.1 JR - elektromontažni del&amp;CStran &amp;P od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675FF-129B-4099-B6FB-2C0EA4C869A8}">
  <sheetPr codeName="List1">
    <tabColor theme="9" tint="-0.249977111117893"/>
    <pageSetUpPr fitToPage="1"/>
  </sheetPr>
  <dimension ref="A3:J204"/>
  <sheetViews>
    <sheetView zoomScale="85" zoomScaleNormal="85" workbookViewId="0">
      <selection activeCell="K33" sqref="K33"/>
    </sheetView>
  </sheetViews>
  <sheetFormatPr defaultColWidth="9.140625" defaultRowHeight="14.25"/>
  <cols>
    <col min="1" max="1" width="9.140625" style="364"/>
    <col min="2" max="2" width="6" style="570" customWidth="1"/>
    <col min="3" max="3" width="4.28515625" style="562" customWidth="1"/>
    <col min="4" max="4" width="37.42578125" style="304" customWidth="1"/>
    <col min="5" max="5" width="9.140625" style="515"/>
    <col min="6" max="6" width="9.28515625" style="516" customWidth="1"/>
    <col min="7" max="8" width="15.7109375" style="288" customWidth="1"/>
    <col min="9" max="9" width="8.140625" style="216" customWidth="1"/>
    <col min="10" max="10" width="9.7109375" style="216" customWidth="1"/>
    <col min="11" max="16384" width="9.140625" style="216"/>
  </cols>
  <sheetData>
    <row r="3" spans="2:10">
      <c r="B3" s="328"/>
      <c r="D3" s="210"/>
    </row>
    <row r="4" spans="2:10">
      <c r="B4" s="328"/>
      <c r="D4" s="210"/>
    </row>
    <row r="5" spans="2:10" ht="42.75" customHeight="1">
      <c r="B5" s="328"/>
      <c r="C5" s="660" t="s">
        <v>275</v>
      </c>
      <c r="D5" s="660"/>
      <c r="E5" s="660"/>
      <c r="F5" s="661"/>
      <c r="G5" s="661"/>
      <c r="H5" s="661"/>
    </row>
    <row r="6" spans="2:10" ht="16.5" customHeight="1" thickBot="1">
      <c r="B6" s="328"/>
      <c r="C6" s="328"/>
      <c r="D6" s="216"/>
      <c r="E6" s="328"/>
      <c r="F6" s="320"/>
      <c r="G6" s="259"/>
      <c r="H6" s="289"/>
    </row>
    <row r="7" spans="2:10" ht="13.5" thickBot="1">
      <c r="B7" s="328"/>
      <c r="C7" s="563" t="s">
        <v>1</v>
      </c>
      <c r="D7" s="290" t="s">
        <v>276</v>
      </c>
      <c r="E7" s="517"/>
      <c r="F7" s="518"/>
      <c r="G7" s="292"/>
      <c r="H7" s="548">
        <f>+H38</f>
        <v>0</v>
      </c>
      <c r="I7" s="293"/>
      <c r="J7" s="293"/>
    </row>
    <row r="8" spans="2:10" ht="13.5" thickBot="1">
      <c r="B8" s="328"/>
      <c r="C8" s="563" t="s">
        <v>2</v>
      </c>
      <c r="D8" s="290" t="s">
        <v>277</v>
      </c>
      <c r="E8" s="517"/>
      <c r="F8" s="518"/>
      <c r="G8" s="292"/>
      <c r="H8" s="548">
        <f>+H56</f>
        <v>0</v>
      </c>
      <c r="I8" s="293"/>
      <c r="J8" s="293"/>
    </row>
    <row r="9" spans="2:10" ht="13.5" thickBot="1">
      <c r="B9" s="328"/>
      <c r="C9" s="563" t="s">
        <v>4</v>
      </c>
      <c r="D9" s="290" t="s">
        <v>278</v>
      </c>
      <c r="E9" s="517"/>
      <c r="F9" s="518"/>
      <c r="G9" s="292"/>
      <c r="H9" s="548">
        <f>+H62</f>
        <v>0</v>
      </c>
      <c r="I9" s="293"/>
      <c r="J9" s="293"/>
    </row>
    <row r="10" spans="2:10" ht="13.5" thickBot="1">
      <c r="B10" s="328"/>
      <c r="C10" s="563" t="s">
        <v>13</v>
      </c>
      <c r="D10" s="290" t="s">
        <v>279</v>
      </c>
      <c r="E10" s="517"/>
      <c r="F10" s="518"/>
      <c r="G10" s="292"/>
      <c r="H10" s="548">
        <f>+H104</f>
        <v>0</v>
      </c>
      <c r="I10" s="293"/>
      <c r="J10" s="293"/>
    </row>
    <row r="11" spans="2:10" ht="13.5" thickBot="1">
      <c r="B11" s="328"/>
      <c r="C11" s="563" t="s">
        <v>18</v>
      </c>
      <c r="D11" s="290" t="s">
        <v>280</v>
      </c>
      <c r="E11" s="517"/>
      <c r="F11" s="518"/>
      <c r="G11" s="292"/>
      <c r="H11" s="548">
        <f>+H119</f>
        <v>0</v>
      </c>
      <c r="I11" s="293"/>
      <c r="J11" s="293"/>
    </row>
    <row r="12" spans="2:10" ht="45.75" customHeight="1" thickBot="1">
      <c r="B12" s="328"/>
      <c r="C12" s="564"/>
      <c r="D12" s="294"/>
      <c r="E12" s="328"/>
      <c r="F12" s="320"/>
      <c r="G12" s="295"/>
      <c r="H12" s="549"/>
      <c r="J12" s="259"/>
    </row>
    <row r="13" spans="2:10" ht="13.5" thickBot="1">
      <c r="B13" s="328"/>
      <c r="C13" s="565" t="s">
        <v>15</v>
      </c>
      <c r="D13" s="297" t="s">
        <v>103</v>
      </c>
      <c r="E13" s="517"/>
      <c r="F13" s="518"/>
      <c r="G13" s="298"/>
      <c r="H13" s="548">
        <f>SUM(H7:H11)</f>
        <v>0</v>
      </c>
      <c r="I13" s="293"/>
      <c r="J13" s="293"/>
    </row>
    <row r="14" spans="2:10" ht="15.75" thickBot="1">
      <c r="B14" s="328"/>
      <c r="C14" s="566" t="s">
        <v>19</v>
      </c>
      <c r="D14" s="299" t="s">
        <v>149</v>
      </c>
      <c r="E14" s="519"/>
      <c r="F14" s="520"/>
      <c r="G14" s="300"/>
      <c r="H14" s="548">
        <v>0</v>
      </c>
      <c r="I14" s="293"/>
      <c r="J14" s="293"/>
    </row>
    <row r="15" spans="2:10" s="365" customFormat="1" ht="15" thickBot="1">
      <c r="B15" s="567"/>
      <c r="C15" s="568" t="s">
        <v>20</v>
      </c>
      <c r="D15" s="366" t="s">
        <v>418</v>
      </c>
      <c r="E15" s="521"/>
      <c r="F15" s="522"/>
      <c r="G15" s="367"/>
      <c r="H15" s="550">
        <f>+H13*0.22</f>
        <v>0</v>
      </c>
      <c r="I15" s="368"/>
      <c r="J15" s="368"/>
    </row>
    <row r="16" spans="2:10" ht="15.75" thickBot="1">
      <c r="B16" s="328"/>
      <c r="C16" s="569" t="s">
        <v>21</v>
      </c>
      <c r="D16" s="301" t="s">
        <v>281</v>
      </c>
      <c r="E16" s="519"/>
      <c r="F16" s="520"/>
      <c r="G16" s="300"/>
      <c r="H16" s="543">
        <f>+H13+H14</f>
        <v>0</v>
      </c>
      <c r="I16" s="293"/>
      <c r="J16" s="293"/>
    </row>
    <row r="17" spans="2:10" ht="15">
      <c r="C17" s="571"/>
      <c r="D17" s="302"/>
      <c r="E17" s="431"/>
      <c r="F17" s="444"/>
      <c r="G17" s="303"/>
      <c r="H17" s="296"/>
    </row>
    <row r="18" spans="2:10" ht="12.75">
      <c r="B18" s="572"/>
      <c r="C18" s="573"/>
      <c r="D18" s="305"/>
      <c r="E18" s="523"/>
      <c r="F18" s="524"/>
      <c r="G18" s="306"/>
      <c r="H18" s="306"/>
    </row>
    <row r="19" spans="2:10" ht="12.75">
      <c r="B19" s="572"/>
      <c r="C19" s="573"/>
      <c r="D19" s="305"/>
      <c r="E19" s="523"/>
      <c r="F19" s="524"/>
      <c r="G19" s="306"/>
      <c r="H19" s="306"/>
    </row>
    <row r="20" spans="2:10" ht="13.5" thickBot="1">
      <c r="B20" s="574"/>
      <c r="C20" s="575"/>
      <c r="D20" s="305"/>
      <c r="E20" s="523"/>
      <c r="F20" s="524"/>
      <c r="G20" s="306"/>
      <c r="H20" s="306"/>
    </row>
    <row r="21" spans="2:10" ht="13.5" thickBot="1">
      <c r="B21" s="662" t="s">
        <v>151</v>
      </c>
      <c r="C21" s="663"/>
      <c r="D21" s="307" t="s">
        <v>198</v>
      </c>
      <c r="E21" s="307" t="s">
        <v>152</v>
      </c>
      <c r="F21" s="308" t="s">
        <v>199</v>
      </c>
      <c r="G21" s="308" t="s">
        <v>200</v>
      </c>
      <c r="H21" s="309" t="s">
        <v>201</v>
      </c>
    </row>
    <row r="22" spans="2:10" ht="13.5" thickBot="1">
      <c r="B22" s="551"/>
      <c r="C22" s="552"/>
      <c r="D22" s="553"/>
      <c r="E22" s="554"/>
      <c r="F22" s="555"/>
      <c r="G22" s="555"/>
      <c r="H22" s="556"/>
    </row>
    <row r="23" spans="2:10" ht="13.5" thickBot="1">
      <c r="B23" s="576" t="s">
        <v>1</v>
      </c>
      <c r="C23" s="577"/>
      <c r="D23" s="557" t="s">
        <v>282</v>
      </c>
      <c r="E23" s="558"/>
      <c r="F23" s="559">
        <v>1</v>
      </c>
      <c r="G23" s="560"/>
      <c r="H23" s="561"/>
    </row>
    <row r="24" spans="2:10" ht="12.75">
      <c r="B24" s="578"/>
      <c r="C24" s="579"/>
      <c r="D24" s="311"/>
      <c r="E24" s="328"/>
      <c r="F24" s="328"/>
      <c r="G24" s="306"/>
      <c r="H24" s="312"/>
    </row>
    <row r="25" spans="2:10" ht="12.75">
      <c r="B25" s="580" t="str">
        <f t="shared" ref="B25:B36" si="0">+$B$23</f>
        <v>1.</v>
      </c>
      <c r="C25" s="581">
        <v>1</v>
      </c>
      <c r="D25" s="313" t="s">
        <v>283</v>
      </c>
      <c r="E25" s="525" t="s">
        <v>207</v>
      </c>
      <c r="F25" s="526">
        <v>74.56</v>
      </c>
      <c r="G25" s="514"/>
      <c r="H25" s="511">
        <f t="shared" ref="H25:H36" si="1">+F25*G25</f>
        <v>0</v>
      </c>
    </row>
    <row r="26" spans="2:10" ht="25.5">
      <c r="B26" s="580" t="str">
        <f t="shared" si="0"/>
        <v>1.</v>
      </c>
      <c r="C26" s="581">
        <v>2</v>
      </c>
      <c r="D26" s="313" t="s">
        <v>284</v>
      </c>
      <c r="E26" s="525" t="s">
        <v>3</v>
      </c>
      <c r="F26" s="526">
        <v>37.200000000000003</v>
      </c>
      <c r="G26" s="514"/>
      <c r="H26" s="511">
        <f t="shared" si="1"/>
        <v>0</v>
      </c>
    </row>
    <row r="27" spans="2:10" ht="25.5">
      <c r="B27" s="580" t="str">
        <f t="shared" si="0"/>
        <v>1.</v>
      </c>
      <c r="C27" s="581">
        <v>3</v>
      </c>
      <c r="D27" s="314" t="s">
        <v>285</v>
      </c>
      <c r="E27" s="525" t="s">
        <v>3</v>
      </c>
      <c r="F27" s="526">
        <v>14</v>
      </c>
      <c r="G27" s="514"/>
      <c r="H27" s="511">
        <f t="shared" si="1"/>
        <v>0</v>
      </c>
    </row>
    <row r="28" spans="2:10" ht="25.5">
      <c r="B28" s="580" t="str">
        <f t="shared" si="0"/>
        <v>1.</v>
      </c>
      <c r="C28" s="581">
        <v>4</v>
      </c>
      <c r="D28" s="314" t="s">
        <v>286</v>
      </c>
      <c r="E28" s="525" t="s">
        <v>3</v>
      </c>
      <c r="F28" s="526">
        <v>4</v>
      </c>
      <c r="G28" s="514"/>
      <c r="H28" s="511">
        <f t="shared" si="1"/>
        <v>0</v>
      </c>
    </row>
    <row r="29" spans="2:10" ht="63.75">
      <c r="B29" s="580" t="str">
        <f t="shared" si="0"/>
        <v>1.</v>
      </c>
      <c r="C29" s="581">
        <v>5</v>
      </c>
      <c r="D29" s="315" t="s">
        <v>287</v>
      </c>
      <c r="E29" s="525" t="s">
        <v>3</v>
      </c>
      <c r="F29" s="526">
        <v>1</v>
      </c>
      <c r="G29" s="514"/>
      <c r="H29" s="511">
        <f t="shared" si="1"/>
        <v>0</v>
      </c>
      <c r="I29" s="316"/>
      <c r="J29" s="316"/>
    </row>
    <row r="30" spans="2:10" ht="51">
      <c r="B30" s="580" t="str">
        <f t="shared" si="0"/>
        <v>1.</v>
      </c>
      <c r="C30" s="581">
        <v>6</v>
      </c>
      <c r="D30" s="315" t="s">
        <v>288</v>
      </c>
      <c r="E30" s="525" t="s">
        <v>3</v>
      </c>
      <c r="F30" s="526">
        <v>1</v>
      </c>
      <c r="G30" s="514"/>
      <c r="H30" s="511">
        <f t="shared" si="1"/>
        <v>0</v>
      </c>
    </row>
    <row r="31" spans="2:10" ht="38.25">
      <c r="B31" s="580" t="str">
        <f t="shared" si="0"/>
        <v>1.</v>
      </c>
      <c r="C31" s="581">
        <v>7</v>
      </c>
      <c r="D31" s="317" t="s">
        <v>289</v>
      </c>
      <c r="E31" s="525" t="s">
        <v>290</v>
      </c>
      <c r="F31" s="526">
        <v>35</v>
      </c>
      <c r="G31" s="514"/>
      <c r="H31" s="511">
        <f t="shared" si="1"/>
        <v>0</v>
      </c>
    </row>
    <row r="32" spans="2:10" ht="38.25">
      <c r="B32" s="580" t="str">
        <f t="shared" si="0"/>
        <v>1.</v>
      </c>
      <c r="C32" s="581">
        <v>8</v>
      </c>
      <c r="D32" s="314" t="s">
        <v>291</v>
      </c>
      <c r="E32" s="525" t="s">
        <v>290</v>
      </c>
      <c r="F32" s="526">
        <v>2.5</v>
      </c>
      <c r="G32" s="514"/>
      <c r="H32" s="511">
        <f t="shared" si="1"/>
        <v>0</v>
      </c>
    </row>
    <row r="33" spans="2:10" ht="38.25">
      <c r="B33" s="580" t="str">
        <f t="shared" si="0"/>
        <v>1.</v>
      </c>
      <c r="C33" s="581">
        <v>8</v>
      </c>
      <c r="D33" s="314" t="s">
        <v>292</v>
      </c>
      <c r="E33" s="525" t="s">
        <v>207</v>
      </c>
      <c r="F33" s="526">
        <v>11</v>
      </c>
      <c r="G33" s="514"/>
      <c r="H33" s="511">
        <f t="shared" si="1"/>
        <v>0</v>
      </c>
    </row>
    <row r="34" spans="2:10" ht="25.5">
      <c r="B34" s="580" t="str">
        <f t="shared" si="0"/>
        <v>1.</v>
      </c>
      <c r="C34" s="581">
        <v>9</v>
      </c>
      <c r="D34" s="314" t="s">
        <v>293</v>
      </c>
      <c r="E34" s="525" t="s">
        <v>127</v>
      </c>
      <c r="F34" s="526">
        <v>1</v>
      </c>
      <c r="G34" s="514"/>
      <c r="H34" s="511">
        <f t="shared" si="1"/>
        <v>0</v>
      </c>
    </row>
    <row r="35" spans="2:10" ht="12.75">
      <c r="B35" s="580" t="str">
        <f t="shared" si="0"/>
        <v>1.</v>
      </c>
      <c r="C35" s="581">
        <v>10</v>
      </c>
      <c r="D35" s="314" t="s">
        <v>294</v>
      </c>
      <c r="E35" s="525" t="s">
        <v>27</v>
      </c>
      <c r="F35" s="526">
        <v>7</v>
      </c>
      <c r="G35" s="514"/>
      <c r="H35" s="511">
        <f t="shared" si="1"/>
        <v>0</v>
      </c>
    </row>
    <row r="36" spans="2:10" ht="102">
      <c r="B36" s="580" t="str">
        <f t="shared" si="0"/>
        <v>1.</v>
      </c>
      <c r="C36" s="581">
        <v>11</v>
      </c>
      <c r="D36" s="314" t="s">
        <v>295</v>
      </c>
      <c r="E36" s="525" t="s">
        <v>127</v>
      </c>
      <c r="F36" s="526">
        <v>1</v>
      </c>
      <c r="G36" s="514"/>
      <c r="H36" s="511">
        <f t="shared" si="1"/>
        <v>0</v>
      </c>
    </row>
    <row r="37" spans="2:10" ht="13.5" thickBot="1">
      <c r="B37" s="582"/>
      <c r="C37" s="583"/>
      <c r="D37" s="216"/>
      <c r="E37" s="328"/>
      <c r="F37" s="527">
        <v>1</v>
      </c>
      <c r="G37" s="428"/>
      <c r="H37" s="428"/>
    </row>
    <row r="38" spans="2:10" ht="13.5" thickBot="1">
      <c r="B38" s="584"/>
      <c r="C38" s="585"/>
      <c r="D38" s="297" t="s">
        <v>276</v>
      </c>
      <c r="E38" s="528"/>
      <c r="F38" s="529">
        <v>1</v>
      </c>
      <c r="G38" s="512"/>
      <c r="H38" s="513">
        <f>SUM(H25:H36)</f>
        <v>0</v>
      </c>
    </row>
    <row r="39" spans="2:10" ht="13.5" thickBot="1">
      <c r="B39" s="578"/>
      <c r="C39" s="613"/>
      <c r="D39" s="294"/>
      <c r="E39" s="328"/>
      <c r="F39" s="319">
        <v>1</v>
      </c>
      <c r="G39" s="259"/>
      <c r="H39" s="602"/>
    </row>
    <row r="40" spans="2:10" ht="13.5" thickBot="1">
      <c r="B40" s="576" t="s">
        <v>2</v>
      </c>
      <c r="C40" s="614"/>
      <c r="D40" s="557" t="s">
        <v>296</v>
      </c>
      <c r="E40" s="610"/>
      <c r="F40" s="611">
        <v>1</v>
      </c>
      <c r="G40" s="612"/>
      <c r="H40" s="615"/>
    </row>
    <row r="41" spans="2:10" ht="13.5" thickBot="1">
      <c r="B41" s="588"/>
      <c r="C41" s="589"/>
      <c r="D41" s="318" t="s">
        <v>297</v>
      </c>
      <c r="E41" s="523"/>
      <c r="F41" s="319">
        <v>1</v>
      </c>
      <c r="G41" s="259"/>
      <c r="H41" s="306"/>
    </row>
    <row r="42" spans="2:10" ht="90" thickBot="1">
      <c r="B42" s="576"/>
      <c r="C42" s="608"/>
      <c r="D42" s="609" t="s">
        <v>298</v>
      </c>
      <c r="E42" s="610"/>
      <c r="F42" s="611">
        <v>1</v>
      </c>
      <c r="G42" s="612"/>
      <c r="H42" s="561"/>
    </row>
    <row r="43" spans="2:10" ht="12.75">
      <c r="B43" s="588"/>
      <c r="C43" s="603"/>
      <c r="D43" s="604"/>
      <c r="E43" s="605"/>
      <c r="F43" s="606">
        <v>1</v>
      </c>
      <c r="G43" s="607"/>
      <c r="H43" s="306"/>
    </row>
    <row r="44" spans="2:10" ht="63.75">
      <c r="B44" s="616" t="str">
        <f t="shared" ref="B44:B54" si="2">+$B$40</f>
        <v>2.</v>
      </c>
      <c r="C44" s="617">
        <v>1</v>
      </c>
      <c r="D44" s="618" t="s">
        <v>299</v>
      </c>
      <c r="E44" s="619" t="s">
        <v>300</v>
      </c>
      <c r="F44" s="620">
        <v>42.9</v>
      </c>
      <c r="G44" s="621"/>
      <c r="H44" s="622">
        <f t="shared" ref="H44:H54" si="3">+F44*G44</f>
        <v>0</v>
      </c>
    </row>
    <row r="45" spans="2:10" ht="51">
      <c r="B45" s="580" t="str">
        <f t="shared" si="2"/>
        <v>2.</v>
      </c>
      <c r="C45" s="581">
        <v>2</v>
      </c>
      <c r="D45" s="315" t="s">
        <v>301</v>
      </c>
      <c r="E45" s="525" t="s">
        <v>300</v>
      </c>
      <c r="F45" s="526">
        <v>100.1</v>
      </c>
      <c r="G45" s="514"/>
      <c r="H45" s="511">
        <f t="shared" si="3"/>
        <v>0</v>
      </c>
    </row>
    <row r="46" spans="2:10" ht="51">
      <c r="B46" s="580" t="str">
        <f t="shared" si="2"/>
        <v>2.</v>
      </c>
      <c r="C46" s="581">
        <v>3</v>
      </c>
      <c r="D46" s="314" t="s">
        <v>302</v>
      </c>
      <c r="E46" s="525" t="s">
        <v>300</v>
      </c>
      <c r="F46" s="526">
        <v>3.5999999999999996</v>
      </c>
      <c r="G46" s="514"/>
      <c r="H46" s="511">
        <f t="shared" si="3"/>
        <v>0</v>
      </c>
    </row>
    <row r="47" spans="2:10" ht="63.75">
      <c r="B47" s="580" t="str">
        <f t="shared" si="2"/>
        <v>2.</v>
      </c>
      <c r="C47" s="581">
        <v>4</v>
      </c>
      <c r="D47" s="314" t="s">
        <v>303</v>
      </c>
      <c r="E47" s="525" t="s">
        <v>300</v>
      </c>
      <c r="F47" s="526">
        <v>8.3999999999999986</v>
      </c>
      <c r="G47" s="514"/>
      <c r="H47" s="511">
        <f t="shared" si="3"/>
        <v>0</v>
      </c>
    </row>
    <row r="48" spans="2:10" ht="38.25">
      <c r="B48" s="580" t="str">
        <f t="shared" si="2"/>
        <v>2.</v>
      </c>
      <c r="C48" s="581">
        <v>5</v>
      </c>
      <c r="D48" s="314" t="s">
        <v>304</v>
      </c>
      <c r="E48" s="525" t="s">
        <v>8</v>
      </c>
      <c r="F48" s="526">
        <v>8</v>
      </c>
      <c r="G48" s="514"/>
      <c r="H48" s="511">
        <f t="shared" si="3"/>
        <v>0</v>
      </c>
      <c r="J48" s="259"/>
    </row>
    <row r="49" spans="2:10" ht="25.5">
      <c r="B49" s="580" t="str">
        <f t="shared" si="2"/>
        <v>2.</v>
      </c>
      <c r="C49" s="581">
        <v>6</v>
      </c>
      <c r="D49" s="314" t="s">
        <v>305</v>
      </c>
      <c r="E49" s="525" t="s">
        <v>290</v>
      </c>
      <c r="F49" s="526">
        <v>50</v>
      </c>
      <c r="G49" s="514"/>
      <c r="H49" s="511">
        <f t="shared" si="3"/>
        <v>0</v>
      </c>
      <c r="J49" s="259"/>
    </row>
    <row r="50" spans="2:10" ht="51">
      <c r="B50" s="580" t="str">
        <f t="shared" si="2"/>
        <v>2.</v>
      </c>
      <c r="C50" s="581">
        <v>7</v>
      </c>
      <c r="D50" s="314" t="s">
        <v>306</v>
      </c>
      <c r="E50" s="525" t="s">
        <v>300</v>
      </c>
      <c r="F50" s="526">
        <v>40</v>
      </c>
      <c r="G50" s="514"/>
      <c r="H50" s="511">
        <f t="shared" si="3"/>
        <v>0</v>
      </c>
      <c r="J50" s="259"/>
    </row>
    <row r="51" spans="2:10" ht="38.25">
      <c r="B51" s="580" t="str">
        <f t="shared" si="2"/>
        <v>2.</v>
      </c>
      <c r="C51" s="581">
        <v>8</v>
      </c>
      <c r="D51" s="314" t="s">
        <v>307</v>
      </c>
      <c r="E51" s="525" t="s">
        <v>300</v>
      </c>
      <c r="F51" s="526">
        <v>101</v>
      </c>
      <c r="G51" s="514"/>
      <c r="H51" s="511">
        <f t="shared" si="3"/>
        <v>0</v>
      </c>
    </row>
    <row r="52" spans="2:10" ht="38.25">
      <c r="B52" s="580" t="str">
        <f t="shared" si="2"/>
        <v>2.</v>
      </c>
      <c r="C52" s="581">
        <v>9</v>
      </c>
      <c r="D52" s="314" t="s">
        <v>308</v>
      </c>
      <c r="E52" s="525" t="s">
        <v>300</v>
      </c>
      <c r="F52" s="526">
        <v>13</v>
      </c>
      <c r="G52" s="514"/>
      <c r="H52" s="511">
        <f t="shared" si="3"/>
        <v>0</v>
      </c>
    </row>
    <row r="53" spans="2:10" ht="25.5">
      <c r="B53" s="580" t="str">
        <f t="shared" si="2"/>
        <v>2.</v>
      </c>
      <c r="C53" s="581">
        <v>10</v>
      </c>
      <c r="D53" s="314" t="s">
        <v>309</v>
      </c>
      <c r="E53" s="525" t="s">
        <v>290</v>
      </c>
      <c r="F53" s="526">
        <v>149.12</v>
      </c>
      <c r="G53" s="514"/>
      <c r="H53" s="511">
        <f t="shared" si="3"/>
        <v>0</v>
      </c>
    </row>
    <row r="54" spans="2:10" ht="25.5">
      <c r="B54" s="580" t="str">
        <f t="shared" si="2"/>
        <v>2.</v>
      </c>
      <c r="C54" s="581">
        <v>11</v>
      </c>
      <c r="D54" s="314" t="s">
        <v>310</v>
      </c>
      <c r="E54" s="525" t="s">
        <v>300</v>
      </c>
      <c r="F54" s="526">
        <v>159</v>
      </c>
      <c r="G54" s="514"/>
      <c r="H54" s="511">
        <f t="shared" si="3"/>
        <v>0</v>
      </c>
    </row>
    <row r="55" spans="2:10" ht="14.45" customHeight="1" thickBot="1">
      <c r="B55" s="582"/>
      <c r="C55" s="590"/>
      <c r="D55" s="321"/>
      <c r="E55" s="332"/>
      <c r="F55" s="319">
        <v>1</v>
      </c>
      <c r="G55" s="428"/>
      <c r="H55" s="428"/>
      <c r="I55" s="259"/>
    </row>
    <row r="56" spans="2:10" ht="14.45" customHeight="1" thickBot="1">
      <c r="B56" s="584"/>
      <c r="C56" s="585"/>
      <c r="D56" s="297" t="s">
        <v>311</v>
      </c>
      <c r="E56" s="528"/>
      <c r="F56" s="529">
        <v>1</v>
      </c>
      <c r="G56" s="512"/>
      <c r="H56" s="543">
        <f>SUM(H44:H54)</f>
        <v>0</v>
      </c>
      <c r="I56" s="322"/>
    </row>
    <row r="57" spans="2:10" ht="13.5" thickBot="1">
      <c r="B57" s="578"/>
      <c r="C57" s="579"/>
      <c r="D57" s="294"/>
      <c r="E57" s="532"/>
      <c r="F57" s="527">
        <v>1</v>
      </c>
      <c r="G57" s="259"/>
      <c r="H57" s="296"/>
    </row>
    <row r="58" spans="2:10" ht="13.5" thickBot="1">
      <c r="B58" s="586" t="s">
        <v>4</v>
      </c>
      <c r="C58" s="587"/>
      <c r="D58" s="310" t="s">
        <v>312</v>
      </c>
      <c r="E58" s="530"/>
      <c r="F58" s="531">
        <v>1</v>
      </c>
      <c r="G58" s="291"/>
      <c r="H58" s="323"/>
    </row>
    <row r="59" spans="2:10" ht="25.5">
      <c r="B59" s="580" t="str">
        <f t="shared" ref="B59:B61" si="4">+$B$58</f>
        <v>3.</v>
      </c>
      <c r="C59" s="581">
        <v>1</v>
      </c>
      <c r="D59" s="314" t="s">
        <v>313</v>
      </c>
      <c r="E59" s="525" t="s">
        <v>3</v>
      </c>
      <c r="F59" s="526">
        <v>1</v>
      </c>
      <c r="G59" s="514"/>
      <c r="H59" s="511">
        <f t="shared" ref="H59:H61" si="5">+F59*G59</f>
        <v>0</v>
      </c>
    </row>
    <row r="60" spans="2:10" ht="38.25">
      <c r="B60" s="580" t="str">
        <f t="shared" si="4"/>
        <v>3.</v>
      </c>
      <c r="C60" s="581">
        <v>2</v>
      </c>
      <c r="D60" s="324" t="s">
        <v>314</v>
      </c>
      <c r="E60" s="525" t="s">
        <v>3</v>
      </c>
      <c r="F60" s="526">
        <v>2</v>
      </c>
      <c r="G60" s="514"/>
      <c r="H60" s="511">
        <f t="shared" si="5"/>
        <v>0</v>
      </c>
    </row>
    <row r="61" spans="2:10" ht="39" thickBot="1">
      <c r="B61" s="580" t="str">
        <f t="shared" si="4"/>
        <v>3.</v>
      </c>
      <c r="C61" s="581">
        <v>3</v>
      </c>
      <c r="D61" s="314" t="s">
        <v>315</v>
      </c>
      <c r="E61" s="525" t="s">
        <v>3</v>
      </c>
      <c r="F61" s="526">
        <v>5</v>
      </c>
      <c r="G61" s="514"/>
      <c r="H61" s="511">
        <f t="shared" si="5"/>
        <v>0</v>
      </c>
    </row>
    <row r="62" spans="2:10" ht="14.45" customHeight="1" thickBot="1">
      <c r="B62" s="584"/>
      <c r="C62" s="585"/>
      <c r="D62" s="297" t="s">
        <v>316</v>
      </c>
      <c r="E62" s="528"/>
      <c r="F62" s="529">
        <v>1</v>
      </c>
      <c r="G62" s="512"/>
      <c r="H62" s="543">
        <f>SUM(H59:H61)</f>
        <v>0</v>
      </c>
    </row>
    <row r="63" spans="2:10" ht="13.5" thickBot="1">
      <c r="B63" s="578"/>
      <c r="C63" s="579"/>
      <c r="D63" s="294"/>
      <c r="E63" s="532"/>
      <c r="F63" s="527">
        <v>1</v>
      </c>
      <c r="G63" s="259"/>
      <c r="H63" s="296"/>
    </row>
    <row r="64" spans="2:10" ht="13.5" thickBot="1">
      <c r="B64" s="586" t="s">
        <v>13</v>
      </c>
      <c r="C64" s="591"/>
      <c r="D64" s="310" t="s">
        <v>317</v>
      </c>
      <c r="E64" s="530"/>
      <c r="F64" s="531">
        <v>1</v>
      </c>
      <c r="G64" s="291"/>
      <c r="H64" s="323"/>
    </row>
    <row r="65" spans="2:10" ht="12.75">
      <c r="B65" s="578"/>
      <c r="C65" s="579"/>
      <c r="D65" s="321"/>
      <c r="E65" s="328"/>
      <c r="F65" s="319">
        <v>1</v>
      </c>
      <c r="G65" s="259"/>
      <c r="H65" s="259"/>
    </row>
    <row r="66" spans="2:10" ht="63.75">
      <c r="B66" s="580" t="str">
        <f>+$B$64</f>
        <v>4.</v>
      </c>
      <c r="C66" s="581">
        <v>1</v>
      </c>
      <c r="D66" s="314" t="s">
        <v>318</v>
      </c>
      <c r="E66" s="525"/>
      <c r="F66" s="533">
        <v>1</v>
      </c>
      <c r="G66" s="511"/>
      <c r="H66" s="511"/>
    </row>
    <row r="67" spans="2:10" ht="12.75">
      <c r="B67" s="592"/>
      <c r="C67" s="593"/>
      <c r="D67" s="325" t="s">
        <v>319</v>
      </c>
      <c r="E67" s="525" t="s">
        <v>320</v>
      </c>
      <c r="F67" s="526">
        <v>1</v>
      </c>
      <c r="G67" s="514"/>
      <c r="H67" s="511">
        <f t="shared" ref="H67:H70" si="6">+F67*G67</f>
        <v>0</v>
      </c>
    </row>
    <row r="68" spans="2:10" ht="116.25">
      <c r="B68" s="580" t="str">
        <f t="shared" ref="B68:B71" si="7">+$B$64</f>
        <v>4.</v>
      </c>
      <c r="C68" s="581">
        <v>2</v>
      </c>
      <c r="D68" s="314" t="s">
        <v>321</v>
      </c>
      <c r="E68" s="525" t="s">
        <v>207</v>
      </c>
      <c r="F68" s="526">
        <v>74.56</v>
      </c>
      <c r="G68" s="514"/>
      <c r="H68" s="511">
        <f t="shared" si="6"/>
        <v>0</v>
      </c>
    </row>
    <row r="69" spans="2:10" ht="51">
      <c r="B69" s="580" t="str">
        <f t="shared" si="7"/>
        <v>4.</v>
      </c>
      <c r="C69" s="581">
        <v>3</v>
      </c>
      <c r="D69" s="314" t="s">
        <v>322</v>
      </c>
      <c r="E69" s="525" t="s">
        <v>207</v>
      </c>
      <c r="F69" s="526">
        <v>37.200000000000003</v>
      </c>
      <c r="G69" s="514"/>
      <c r="H69" s="511">
        <f t="shared" si="6"/>
        <v>0</v>
      </c>
    </row>
    <row r="70" spans="2:10" ht="63.75">
      <c r="B70" s="580" t="str">
        <f t="shared" si="7"/>
        <v>4.</v>
      </c>
      <c r="C70" s="581">
        <v>4</v>
      </c>
      <c r="D70" s="314" t="s">
        <v>323</v>
      </c>
      <c r="E70" s="525" t="s">
        <v>207</v>
      </c>
      <c r="F70" s="526">
        <v>37.200000000000003</v>
      </c>
      <c r="G70" s="514"/>
      <c r="H70" s="511">
        <f t="shared" si="6"/>
        <v>0</v>
      </c>
    </row>
    <row r="71" spans="2:10" ht="127.5">
      <c r="B71" s="594" t="str">
        <f t="shared" si="7"/>
        <v>4.</v>
      </c>
      <c r="C71" s="595">
        <v>5</v>
      </c>
      <c r="D71" s="326" t="s">
        <v>324</v>
      </c>
      <c r="E71" s="534"/>
      <c r="F71" s="535">
        <v>7</v>
      </c>
      <c r="G71" s="544"/>
      <c r="H71" s="544"/>
      <c r="I71" s="322"/>
      <c r="J71" s="327"/>
    </row>
    <row r="72" spans="2:10" ht="12.75">
      <c r="B72" s="592"/>
      <c r="C72" s="593"/>
      <c r="D72" s="329" t="s">
        <v>325</v>
      </c>
      <c r="E72" s="534" t="s">
        <v>3</v>
      </c>
      <c r="F72" s="330">
        <v>1</v>
      </c>
      <c r="G72" s="545"/>
      <c r="H72" s="544">
        <f t="shared" ref="H72:H77" si="8">+F72*G72</f>
        <v>0</v>
      </c>
      <c r="I72" s="322"/>
    </row>
    <row r="73" spans="2:10" ht="12.75">
      <c r="B73" s="592"/>
      <c r="C73" s="593"/>
      <c r="D73" s="329" t="s">
        <v>326</v>
      </c>
      <c r="E73" s="534" t="s">
        <v>3</v>
      </c>
      <c r="F73" s="330">
        <v>1</v>
      </c>
      <c r="G73" s="545"/>
      <c r="H73" s="544">
        <f t="shared" si="8"/>
        <v>0</v>
      </c>
      <c r="I73" s="322"/>
    </row>
    <row r="74" spans="2:10" ht="12.75">
      <c r="B74" s="592"/>
      <c r="C74" s="593"/>
      <c r="D74" s="329" t="s">
        <v>327</v>
      </c>
      <c r="E74" s="534" t="s">
        <v>3</v>
      </c>
      <c r="F74" s="330">
        <v>2</v>
      </c>
      <c r="G74" s="545"/>
      <c r="H74" s="544">
        <f t="shared" si="8"/>
        <v>0</v>
      </c>
      <c r="I74" s="322"/>
    </row>
    <row r="75" spans="2:10" ht="12.75">
      <c r="B75" s="592"/>
      <c r="C75" s="593"/>
      <c r="D75" s="329" t="s">
        <v>328</v>
      </c>
      <c r="E75" s="534" t="s">
        <v>3</v>
      </c>
      <c r="F75" s="330">
        <v>1</v>
      </c>
      <c r="G75" s="545"/>
      <c r="H75" s="544">
        <f t="shared" si="8"/>
        <v>0</v>
      </c>
      <c r="I75" s="322"/>
    </row>
    <row r="76" spans="2:10" ht="12.75">
      <c r="B76" s="592"/>
      <c r="C76" s="593"/>
      <c r="D76" s="329" t="s">
        <v>329</v>
      </c>
      <c r="E76" s="534" t="s">
        <v>3</v>
      </c>
      <c r="F76" s="330">
        <v>1</v>
      </c>
      <c r="G76" s="545"/>
      <c r="H76" s="544">
        <f t="shared" si="8"/>
        <v>0</v>
      </c>
      <c r="I76" s="322"/>
    </row>
    <row r="77" spans="2:10" ht="12.75">
      <c r="B77" s="592"/>
      <c r="C77" s="593"/>
      <c r="D77" s="329" t="s">
        <v>330</v>
      </c>
      <c r="E77" s="534" t="s">
        <v>3</v>
      </c>
      <c r="F77" s="330">
        <v>1</v>
      </c>
      <c r="G77" s="545"/>
      <c r="H77" s="544">
        <f t="shared" si="8"/>
        <v>0</v>
      </c>
      <c r="I77" s="322"/>
    </row>
    <row r="78" spans="2:10" ht="140.25">
      <c r="B78" s="594" t="str">
        <f>+$B$64</f>
        <v>4.</v>
      </c>
      <c r="C78" s="596">
        <v>6</v>
      </c>
      <c r="D78" s="331" t="s">
        <v>331</v>
      </c>
      <c r="E78" s="534"/>
      <c r="F78" s="536">
        <v>4</v>
      </c>
      <c r="G78" s="544"/>
      <c r="H78" s="544"/>
      <c r="I78" s="322"/>
    </row>
    <row r="79" spans="2:10" ht="12.75">
      <c r="B79" s="592"/>
      <c r="C79" s="593"/>
      <c r="D79" s="329" t="s">
        <v>332</v>
      </c>
      <c r="E79" s="534" t="s">
        <v>3</v>
      </c>
      <c r="F79" s="537">
        <v>1</v>
      </c>
      <c r="G79" s="545"/>
      <c r="H79" s="544">
        <f t="shared" ref="H79:H96" si="9">+F79*G79</f>
        <v>0</v>
      </c>
      <c r="I79" s="322"/>
      <c r="J79" s="328"/>
    </row>
    <row r="80" spans="2:10" ht="12.75">
      <c r="B80" s="592"/>
      <c r="C80" s="593"/>
      <c r="D80" s="329" t="s">
        <v>333</v>
      </c>
      <c r="E80" s="534" t="s">
        <v>3</v>
      </c>
      <c r="F80" s="537">
        <v>1</v>
      </c>
      <c r="G80" s="545"/>
      <c r="H80" s="544">
        <f t="shared" si="9"/>
        <v>0</v>
      </c>
      <c r="I80" s="322"/>
    </row>
    <row r="81" spans="2:10" ht="12.75">
      <c r="B81" s="592"/>
      <c r="C81" s="593"/>
      <c r="D81" s="329" t="s">
        <v>334</v>
      </c>
      <c r="E81" s="534" t="s">
        <v>3</v>
      </c>
      <c r="F81" s="537">
        <v>2</v>
      </c>
      <c r="G81" s="545"/>
      <c r="H81" s="544">
        <f t="shared" si="9"/>
        <v>0</v>
      </c>
      <c r="I81" s="322"/>
    </row>
    <row r="82" spans="2:10" ht="267.75">
      <c r="B82" s="597" t="str">
        <f t="shared" ref="B82:B83" si="10">+$B$64</f>
        <v>4.</v>
      </c>
      <c r="C82" s="595">
        <v>7</v>
      </c>
      <c r="D82" s="331" t="s">
        <v>335</v>
      </c>
      <c r="E82" s="534" t="s">
        <v>3</v>
      </c>
      <c r="F82" s="537">
        <v>1</v>
      </c>
      <c r="G82" s="545"/>
      <c r="H82" s="544">
        <f t="shared" si="9"/>
        <v>0</v>
      </c>
      <c r="J82" s="328"/>
    </row>
    <row r="83" spans="2:10" ht="51">
      <c r="B83" s="597" t="str">
        <f t="shared" si="10"/>
        <v>4.</v>
      </c>
      <c r="C83" s="595">
        <v>8</v>
      </c>
      <c r="D83" s="331" t="s">
        <v>336</v>
      </c>
      <c r="E83" s="534" t="s">
        <v>3</v>
      </c>
      <c r="F83" s="538">
        <v>1</v>
      </c>
      <c r="G83" s="545"/>
      <c r="H83" s="544">
        <f t="shared" si="9"/>
        <v>0</v>
      </c>
    </row>
    <row r="84" spans="2:10" ht="51">
      <c r="B84" s="597"/>
      <c r="C84" s="595">
        <v>9</v>
      </c>
      <c r="D84" s="331" t="s">
        <v>337</v>
      </c>
      <c r="E84" s="534" t="s">
        <v>3</v>
      </c>
      <c r="F84" s="538">
        <v>3</v>
      </c>
      <c r="G84" s="545"/>
      <c r="H84" s="544">
        <f t="shared" si="9"/>
        <v>0</v>
      </c>
    </row>
    <row r="85" spans="2:10" ht="51">
      <c r="B85" s="597"/>
      <c r="C85" s="595">
        <v>10</v>
      </c>
      <c r="D85" s="331" t="s">
        <v>338</v>
      </c>
      <c r="E85" s="534" t="s">
        <v>3</v>
      </c>
      <c r="F85" s="538">
        <v>1</v>
      </c>
      <c r="G85" s="545"/>
      <c r="H85" s="544">
        <f t="shared" si="9"/>
        <v>0</v>
      </c>
    </row>
    <row r="86" spans="2:10" ht="38.25">
      <c r="B86" s="597"/>
      <c r="C86" s="595">
        <v>11</v>
      </c>
      <c r="D86" s="331" t="s">
        <v>339</v>
      </c>
      <c r="E86" s="534" t="s">
        <v>3</v>
      </c>
      <c r="F86" s="538">
        <v>1</v>
      </c>
      <c r="G86" s="545"/>
      <c r="H86" s="544">
        <f t="shared" si="9"/>
        <v>0</v>
      </c>
    </row>
    <row r="87" spans="2:10" ht="38.25">
      <c r="B87" s="597" t="str">
        <f t="shared" ref="B87" si="11">+$B$64</f>
        <v>4.</v>
      </c>
      <c r="C87" s="595">
        <v>12</v>
      </c>
      <c r="D87" s="331" t="s">
        <v>340</v>
      </c>
      <c r="E87" s="534" t="s">
        <v>3</v>
      </c>
      <c r="F87" s="538">
        <v>4</v>
      </c>
      <c r="G87" s="545"/>
      <c r="H87" s="544">
        <f t="shared" si="9"/>
        <v>0</v>
      </c>
    </row>
    <row r="88" spans="2:10" ht="51">
      <c r="B88" s="597"/>
      <c r="C88" s="595">
        <v>12</v>
      </c>
      <c r="D88" s="331" t="s">
        <v>341</v>
      </c>
      <c r="E88" s="534" t="s">
        <v>3</v>
      </c>
      <c r="F88" s="538">
        <v>4</v>
      </c>
      <c r="G88" s="545"/>
      <c r="H88" s="544">
        <f t="shared" si="9"/>
        <v>0</v>
      </c>
    </row>
    <row r="89" spans="2:10" ht="38.25">
      <c r="B89" s="597"/>
      <c r="C89" s="595">
        <v>12</v>
      </c>
      <c r="D89" s="331" t="s">
        <v>342</v>
      </c>
      <c r="E89" s="534" t="s">
        <v>3</v>
      </c>
      <c r="F89" s="538">
        <v>1</v>
      </c>
      <c r="G89" s="545"/>
      <c r="H89" s="544">
        <f t="shared" si="9"/>
        <v>0</v>
      </c>
    </row>
    <row r="90" spans="2:10" ht="38.25">
      <c r="B90" s="597" t="str">
        <f t="shared" ref="B90:B92" si="12">+$B$64</f>
        <v>4.</v>
      </c>
      <c r="C90" s="595">
        <v>13</v>
      </c>
      <c r="D90" s="331" t="s">
        <v>343</v>
      </c>
      <c r="E90" s="534" t="s">
        <v>3</v>
      </c>
      <c r="F90" s="538">
        <v>4</v>
      </c>
      <c r="G90" s="545"/>
      <c r="H90" s="544">
        <f t="shared" si="9"/>
        <v>0</v>
      </c>
    </row>
    <row r="91" spans="2:10" ht="76.5">
      <c r="B91" s="597" t="str">
        <f t="shared" si="12"/>
        <v>4.</v>
      </c>
      <c r="C91" s="595">
        <v>14</v>
      </c>
      <c r="D91" s="331" t="s">
        <v>344</v>
      </c>
      <c r="E91" s="534" t="s">
        <v>3</v>
      </c>
      <c r="F91" s="538">
        <v>4</v>
      </c>
      <c r="G91" s="546"/>
      <c r="H91" s="544">
        <f t="shared" si="9"/>
        <v>0</v>
      </c>
    </row>
    <row r="92" spans="2:10" ht="76.5">
      <c r="B92" s="597" t="str">
        <f t="shared" si="12"/>
        <v>4.</v>
      </c>
      <c r="C92" s="595">
        <v>15</v>
      </c>
      <c r="D92" s="331" t="s">
        <v>345</v>
      </c>
      <c r="E92" s="534" t="s">
        <v>3</v>
      </c>
      <c r="F92" s="538">
        <v>1</v>
      </c>
      <c r="G92" s="546"/>
      <c r="H92" s="544">
        <f t="shared" si="9"/>
        <v>0</v>
      </c>
    </row>
    <row r="93" spans="2:10" ht="76.5">
      <c r="B93" s="597"/>
      <c r="C93" s="595">
        <v>16</v>
      </c>
      <c r="D93" s="331" t="s">
        <v>346</v>
      </c>
      <c r="E93" s="534" t="s">
        <v>3</v>
      </c>
      <c r="F93" s="538">
        <v>1</v>
      </c>
      <c r="G93" s="546"/>
      <c r="H93" s="544">
        <f t="shared" si="9"/>
        <v>0</v>
      </c>
    </row>
    <row r="94" spans="2:10" ht="89.25">
      <c r="B94" s="597" t="str">
        <f t="shared" ref="B94:B102" si="13">+$B$64</f>
        <v>4.</v>
      </c>
      <c r="C94" s="595">
        <v>17</v>
      </c>
      <c r="D94" s="331" t="s">
        <v>347</v>
      </c>
      <c r="E94" s="534" t="s">
        <v>207</v>
      </c>
      <c r="F94" s="538">
        <v>13.8</v>
      </c>
      <c r="G94" s="545"/>
      <c r="H94" s="544">
        <f t="shared" si="9"/>
        <v>0</v>
      </c>
    </row>
    <row r="95" spans="2:10" ht="102">
      <c r="B95" s="597" t="str">
        <f t="shared" si="13"/>
        <v>4.</v>
      </c>
      <c r="C95" s="595">
        <v>18</v>
      </c>
      <c r="D95" s="331" t="s">
        <v>348</v>
      </c>
      <c r="E95" s="534" t="s">
        <v>207</v>
      </c>
      <c r="F95" s="538">
        <v>30</v>
      </c>
      <c r="G95" s="545"/>
      <c r="H95" s="544">
        <f t="shared" si="9"/>
        <v>0</v>
      </c>
      <c r="I95" s="332"/>
      <c r="J95" s="332"/>
    </row>
    <row r="96" spans="2:10" ht="191.25">
      <c r="B96" s="597" t="str">
        <f t="shared" si="13"/>
        <v>4.</v>
      </c>
      <c r="C96" s="595">
        <v>19</v>
      </c>
      <c r="D96" s="331" t="s">
        <v>349</v>
      </c>
      <c r="E96" s="534" t="s">
        <v>207</v>
      </c>
      <c r="F96" s="538">
        <f>3+3</f>
        <v>6</v>
      </c>
      <c r="G96" s="545"/>
      <c r="H96" s="544">
        <f t="shared" si="9"/>
        <v>0</v>
      </c>
      <c r="I96" s="332"/>
      <c r="J96" s="332"/>
    </row>
    <row r="97" spans="2:10" ht="25.5">
      <c r="B97" s="597" t="str">
        <f t="shared" si="13"/>
        <v>4.</v>
      </c>
      <c r="C97" s="595">
        <v>20</v>
      </c>
      <c r="D97" s="331" t="s">
        <v>350</v>
      </c>
      <c r="E97" s="534" t="s">
        <v>207</v>
      </c>
      <c r="F97" s="538">
        <v>111.76</v>
      </c>
      <c r="G97" s="545"/>
      <c r="H97" s="544">
        <f>++IF(F97=0,"",F97*G97)</f>
        <v>0</v>
      </c>
      <c r="I97" s="332"/>
      <c r="J97" s="332"/>
    </row>
    <row r="98" spans="2:10" ht="25.5">
      <c r="B98" s="597" t="str">
        <f t="shared" si="13"/>
        <v>4.</v>
      </c>
      <c r="C98" s="595">
        <v>21</v>
      </c>
      <c r="D98" s="331" t="s">
        <v>351</v>
      </c>
      <c r="E98" s="534" t="s">
        <v>207</v>
      </c>
      <c r="F98" s="538">
        <v>111.76</v>
      </c>
      <c r="G98" s="545"/>
      <c r="H98" s="544">
        <f>++IF(F98=0,"",F98*G98)</f>
        <v>0</v>
      </c>
      <c r="I98" s="332"/>
      <c r="J98" s="332"/>
    </row>
    <row r="99" spans="2:10" ht="12.75">
      <c r="B99" s="597" t="str">
        <f t="shared" si="13"/>
        <v>4.</v>
      </c>
      <c r="C99" s="595">
        <v>22</v>
      </c>
      <c r="D99" s="331" t="s">
        <v>352</v>
      </c>
      <c r="E99" s="534" t="s">
        <v>207</v>
      </c>
      <c r="F99" s="538">
        <v>111.76</v>
      </c>
      <c r="G99" s="545"/>
      <c r="H99" s="544">
        <f>++IF(F99=0,"",F99*G99)</f>
        <v>0</v>
      </c>
      <c r="I99" s="332"/>
      <c r="J99" s="332"/>
    </row>
    <row r="100" spans="2:10" ht="12.75">
      <c r="B100" s="597" t="str">
        <f t="shared" si="13"/>
        <v>4.</v>
      </c>
      <c r="C100" s="595">
        <v>23</v>
      </c>
      <c r="D100" s="331" t="s">
        <v>353</v>
      </c>
      <c r="E100" s="534" t="s">
        <v>207</v>
      </c>
      <c r="F100" s="538">
        <v>111.76</v>
      </c>
      <c r="G100" s="545"/>
      <c r="H100" s="544">
        <f>++IF(F100=0,"",F100*G100)</f>
        <v>0</v>
      </c>
      <c r="I100" s="333"/>
      <c r="J100" s="333"/>
    </row>
    <row r="101" spans="2:10" ht="25.5">
      <c r="B101" s="597" t="str">
        <f t="shared" si="13"/>
        <v>4.</v>
      </c>
      <c r="C101" s="595">
        <v>24</v>
      </c>
      <c r="D101" s="331" t="s">
        <v>354</v>
      </c>
      <c r="E101" s="534" t="s">
        <v>207</v>
      </c>
      <c r="F101" s="538">
        <v>111.76</v>
      </c>
      <c r="G101" s="545"/>
      <c r="H101" s="544">
        <f>+F101*G101</f>
        <v>0</v>
      </c>
      <c r="I101" s="332"/>
      <c r="J101" s="332"/>
    </row>
    <row r="102" spans="2:10" ht="51">
      <c r="B102" s="597" t="str">
        <f t="shared" si="13"/>
        <v>4.</v>
      </c>
      <c r="C102" s="595">
        <v>25</v>
      </c>
      <c r="D102" s="331" t="s">
        <v>355</v>
      </c>
      <c r="E102" s="534" t="s">
        <v>3</v>
      </c>
      <c r="F102" s="538">
        <v>1</v>
      </c>
      <c r="G102" s="545"/>
      <c r="H102" s="544">
        <f>+F102*G102</f>
        <v>0</v>
      </c>
    </row>
    <row r="103" spans="2:10" ht="13.5" thickBot="1">
      <c r="B103" s="572"/>
      <c r="C103" s="598"/>
      <c r="D103" s="305"/>
      <c r="E103" s="534"/>
      <c r="F103" s="319">
        <v>1</v>
      </c>
      <c r="G103" s="428"/>
      <c r="H103" s="428"/>
    </row>
    <row r="104" spans="2:10" ht="13.5" thickBot="1">
      <c r="B104" s="584"/>
      <c r="C104" s="585"/>
      <c r="D104" s="297" t="s">
        <v>356</v>
      </c>
      <c r="E104" s="528"/>
      <c r="F104" s="529">
        <v>1</v>
      </c>
      <c r="G104" s="512"/>
      <c r="H104" s="543">
        <f>SUM(H66:H102)</f>
        <v>0</v>
      </c>
    </row>
    <row r="105" spans="2:10" ht="13.5" thickBot="1">
      <c r="B105" s="572"/>
      <c r="C105" s="573"/>
      <c r="D105" s="305"/>
      <c r="E105" s="523"/>
      <c r="F105" s="319">
        <v>1</v>
      </c>
      <c r="G105" s="259"/>
      <c r="H105" s="259"/>
    </row>
    <row r="106" spans="2:10" ht="13.5" thickBot="1">
      <c r="B106" s="586" t="s">
        <v>18</v>
      </c>
      <c r="C106" s="587"/>
      <c r="D106" s="334" t="s">
        <v>357</v>
      </c>
      <c r="E106" s="530"/>
      <c r="F106" s="531">
        <v>1</v>
      </c>
      <c r="G106" s="291"/>
      <c r="H106" s="323"/>
      <c r="J106" s="259"/>
    </row>
    <row r="107" spans="2:10" ht="12.75">
      <c r="B107" s="572"/>
      <c r="C107" s="573"/>
      <c r="D107" s="305"/>
      <c r="E107" s="523"/>
      <c r="F107" s="319">
        <v>1</v>
      </c>
      <c r="G107" s="259"/>
      <c r="H107" s="259"/>
    </row>
    <row r="108" spans="2:10" ht="51">
      <c r="B108" s="597" t="str">
        <f t="shared" ref="B108:B117" si="14">+$B$106</f>
        <v>5.</v>
      </c>
      <c r="C108" s="595">
        <v>1</v>
      </c>
      <c r="D108" s="331" t="s">
        <v>358</v>
      </c>
      <c r="E108" s="534" t="s">
        <v>141</v>
      </c>
      <c r="F108" s="538">
        <v>35</v>
      </c>
      <c r="G108" s="545"/>
      <c r="H108" s="544">
        <f t="shared" ref="H108:H117" si="15">+F108*G108</f>
        <v>0</v>
      </c>
    </row>
    <row r="109" spans="2:10" ht="38.25">
      <c r="B109" s="597" t="str">
        <f t="shared" si="14"/>
        <v>5.</v>
      </c>
      <c r="C109" s="595">
        <v>2</v>
      </c>
      <c r="D109" s="315" t="s">
        <v>359</v>
      </c>
      <c r="E109" s="534" t="s">
        <v>141</v>
      </c>
      <c r="F109" s="538">
        <v>35</v>
      </c>
      <c r="G109" s="545"/>
      <c r="H109" s="544">
        <f t="shared" si="15"/>
        <v>0</v>
      </c>
    </row>
    <row r="110" spans="2:10" ht="38.25">
      <c r="B110" s="599" t="s">
        <v>13</v>
      </c>
      <c r="C110" s="595">
        <v>3</v>
      </c>
      <c r="D110" s="331" t="s">
        <v>360</v>
      </c>
      <c r="E110" s="534" t="s">
        <v>141</v>
      </c>
      <c r="F110" s="538">
        <v>35</v>
      </c>
      <c r="G110" s="547"/>
      <c r="H110" s="544">
        <f t="shared" si="15"/>
        <v>0</v>
      </c>
    </row>
    <row r="111" spans="2:10" ht="63.75">
      <c r="B111" s="597" t="str">
        <f t="shared" si="14"/>
        <v>5.</v>
      </c>
      <c r="C111" s="595">
        <v>4</v>
      </c>
      <c r="D111" s="331" t="s">
        <v>361</v>
      </c>
      <c r="E111" s="534" t="s">
        <v>290</v>
      </c>
      <c r="F111" s="538">
        <v>2.2799999999999998</v>
      </c>
      <c r="G111" s="545"/>
      <c r="H111" s="544">
        <f t="shared" si="15"/>
        <v>0</v>
      </c>
    </row>
    <row r="112" spans="2:10" ht="63.75">
      <c r="B112" s="597" t="str">
        <f t="shared" si="14"/>
        <v>5.</v>
      </c>
      <c r="C112" s="595">
        <v>5</v>
      </c>
      <c r="D112" s="331" t="s">
        <v>362</v>
      </c>
      <c r="E112" s="534" t="s">
        <v>290</v>
      </c>
      <c r="F112" s="538">
        <v>2.25</v>
      </c>
      <c r="G112" s="545"/>
      <c r="H112" s="544">
        <f t="shared" si="15"/>
        <v>0</v>
      </c>
    </row>
    <row r="113" spans="2:8" ht="51">
      <c r="B113" s="597" t="str">
        <f t="shared" si="14"/>
        <v>5.</v>
      </c>
      <c r="C113" s="595">
        <v>6</v>
      </c>
      <c r="D113" s="331" t="s">
        <v>363</v>
      </c>
      <c r="E113" s="534" t="s">
        <v>290</v>
      </c>
      <c r="F113" s="538">
        <v>2.5</v>
      </c>
      <c r="G113" s="545"/>
      <c r="H113" s="544">
        <f t="shared" si="15"/>
        <v>0</v>
      </c>
    </row>
    <row r="114" spans="2:8" ht="51">
      <c r="B114" s="597" t="str">
        <f t="shared" si="14"/>
        <v>5.</v>
      </c>
      <c r="C114" s="595">
        <v>7</v>
      </c>
      <c r="D114" s="317" t="s">
        <v>364</v>
      </c>
      <c r="E114" s="539" t="s">
        <v>365</v>
      </c>
      <c r="F114" s="540">
        <v>1</v>
      </c>
      <c r="G114" s="545"/>
      <c r="H114" s="544">
        <f t="shared" si="15"/>
        <v>0</v>
      </c>
    </row>
    <row r="115" spans="2:8" ht="25.5">
      <c r="B115" s="597" t="str">
        <f t="shared" si="14"/>
        <v>5.</v>
      </c>
      <c r="C115" s="595">
        <v>8</v>
      </c>
      <c r="D115" s="331" t="s">
        <v>366</v>
      </c>
      <c r="E115" s="541" t="s">
        <v>207</v>
      </c>
      <c r="F115" s="538">
        <v>74.56</v>
      </c>
      <c r="G115" s="545"/>
      <c r="H115" s="544">
        <f t="shared" si="15"/>
        <v>0</v>
      </c>
    </row>
    <row r="116" spans="2:8" ht="12.75">
      <c r="B116" s="597" t="str">
        <f t="shared" si="14"/>
        <v>5.</v>
      </c>
      <c r="C116" s="595">
        <v>9</v>
      </c>
      <c r="D116" s="331" t="s">
        <v>7</v>
      </c>
      <c r="E116" s="534" t="s">
        <v>8</v>
      </c>
      <c r="F116" s="538">
        <v>20</v>
      </c>
      <c r="G116" s="545"/>
      <c r="H116" s="544">
        <f t="shared" si="15"/>
        <v>0</v>
      </c>
    </row>
    <row r="117" spans="2:8" ht="12.75">
      <c r="B117" s="597" t="str">
        <f t="shared" si="14"/>
        <v>5.</v>
      </c>
      <c r="C117" s="595">
        <v>10</v>
      </c>
      <c r="D117" s="331" t="s">
        <v>367</v>
      </c>
      <c r="E117" s="534" t="s">
        <v>3</v>
      </c>
      <c r="F117" s="538">
        <v>1</v>
      </c>
      <c r="G117" s="545"/>
      <c r="H117" s="544">
        <f t="shared" si="15"/>
        <v>0</v>
      </c>
    </row>
    <row r="118" spans="2:8" ht="13.5" thickBot="1">
      <c r="B118" s="600"/>
      <c r="C118" s="601"/>
      <c r="D118" s="305"/>
      <c r="E118" s="523"/>
      <c r="F118" s="319">
        <v>1</v>
      </c>
      <c r="G118" s="428"/>
      <c r="H118" s="428"/>
    </row>
    <row r="119" spans="2:8" ht="13.5" thickBot="1">
      <c r="B119" s="584"/>
      <c r="C119" s="585"/>
      <c r="D119" s="297" t="s">
        <v>368</v>
      </c>
      <c r="E119" s="528"/>
      <c r="F119" s="529">
        <v>1</v>
      </c>
      <c r="G119" s="512"/>
      <c r="H119" s="543">
        <f>SUM(H108:H117)</f>
        <v>0</v>
      </c>
    </row>
    <row r="120" spans="2:8" ht="12.75">
      <c r="B120" s="578"/>
      <c r="C120" s="579"/>
      <c r="D120" s="294"/>
      <c r="E120" s="328"/>
      <c r="F120" s="319">
        <v>1</v>
      </c>
      <c r="G120" s="306"/>
      <c r="H120" s="335"/>
    </row>
    <row r="121" spans="2:8" ht="12.75">
      <c r="B121" s="578"/>
      <c r="C121" s="579"/>
      <c r="D121" s="294"/>
      <c r="E121" s="328"/>
      <c r="F121" s="319">
        <v>1</v>
      </c>
      <c r="G121" s="306"/>
      <c r="H121" s="335"/>
    </row>
    <row r="122" spans="2:8" ht="12.75">
      <c r="B122" s="578"/>
      <c r="C122" s="573"/>
      <c r="D122" s="336"/>
      <c r="E122" s="328"/>
      <c r="F122" s="319">
        <v>1</v>
      </c>
      <c r="G122" s="306"/>
      <c r="H122" s="335"/>
    </row>
    <row r="123" spans="2:8" ht="12.75">
      <c r="B123" s="578"/>
      <c r="C123" s="579"/>
      <c r="D123" s="337"/>
      <c r="E123" s="328"/>
      <c r="F123" s="319">
        <v>1</v>
      </c>
      <c r="G123" s="306"/>
      <c r="H123" s="335"/>
    </row>
    <row r="124" spans="2:8" ht="12.75">
      <c r="B124" s="578"/>
      <c r="C124" s="579"/>
      <c r="D124" s="294"/>
      <c r="E124" s="328"/>
      <c r="F124" s="319">
        <v>1</v>
      </c>
      <c r="G124" s="306"/>
      <c r="H124" s="335"/>
    </row>
    <row r="125" spans="2:8" ht="12.75">
      <c r="B125" s="578"/>
      <c r="C125" s="579"/>
      <c r="D125" s="294"/>
      <c r="E125" s="328"/>
      <c r="F125" s="319">
        <v>1</v>
      </c>
      <c r="G125" s="306"/>
      <c r="H125" s="335"/>
    </row>
    <row r="126" spans="2:8" ht="12.75">
      <c r="B126" s="578"/>
      <c r="C126" s="579"/>
      <c r="D126" s="294"/>
      <c r="E126" s="328"/>
      <c r="F126" s="319">
        <v>1</v>
      </c>
      <c r="G126" s="259"/>
      <c r="H126" s="296"/>
    </row>
    <row r="127" spans="2:8">
      <c r="B127" s="578"/>
      <c r="E127" s="328"/>
      <c r="F127" s="319">
        <v>1</v>
      </c>
      <c r="G127" s="259"/>
      <c r="H127" s="296"/>
    </row>
    <row r="128" spans="2:8" ht="12.75">
      <c r="B128" s="578"/>
      <c r="C128" s="320"/>
      <c r="D128" s="259"/>
      <c r="E128" s="542"/>
      <c r="F128" s="319">
        <v>1</v>
      </c>
      <c r="G128" s="259"/>
      <c r="H128" s="296"/>
    </row>
    <row r="129" spans="2:8" ht="12.75">
      <c r="B129" s="572"/>
      <c r="C129" s="573"/>
      <c r="D129" s="305"/>
      <c r="E129" s="523"/>
      <c r="F129" s="319">
        <v>1</v>
      </c>
      <c r="G129" s="259"/>
      <c r="H129" s="259"/>
    </row>
    <row r="130" spans="2:8">
      <c r="B130" s="572"/>
      <c r="E130" s="523"/>
      <c r="F130" s="319">
        <v>1</v>
      </c>
      <c r="G130" s="259"/>
      <c r="H130" s="259"/>
    </row>
    <row r="131" spans="2:8">
      <c r="G131" s="215"/>
      <c r="H131" s="215"/>
    </row>
    <row r="132" spans="2:8">
      <c r="G132" s="215"/>
      <c r="H132" s="215"/>
    </row>
    <row r="133" spans="2:8">
      <c r="G133" s="215"/>
      <c r="H133" s="215"/>
    </row>
    <row r="134" spans="2:8">
      <c r="G134" s="215"/>
      <c r="H134" s="215"/>
    </row>
    <row r="135" spans="2:8">
      <c r="G135" s="215"/>
      <c r="H135" s="215"/>
    </row>
    <row r="136" spans="2:8">
      <c r="G136" s="215"/>
      <c r="H136" s="215"/>
    </row>
    <row r="137" spans="2:8">
      <c r="G137" s="215"/>
      <c r="H137" s="215"/>
    </row>
    <row r="138" spans="2:8">
      <c r="G138" s="215"/>
      <c r="H138" s="215"/>
    </row>
    <row r="139" spans="2:8">
      <c r="G139" s="215"/>
      <c r="H139" s="215"/>
    </row>
    <row r="140" spans="2:8">
      <c r="G140" s="215"/>
      <c r="H140" s="215"/>
    </row>
    <row r="141" spans="2:8">
      <c r="G141" s="215"/>
      <c r="H141" s="215"/>
    </row>
    <row r="142" spans="2:8">
      <c r="G142" s="215"/>
      <c r="H142" s="215"/>
    </row>
    <row r="143" spans="2:8">
      <c r="G143" s="215"/>
      <c r="H143" s="215"/>
    </row>
    <row r="144" spans="2:8">
      <c r="G144" s="215"/>
      <c r="H144" s="215"/>
    </row>
    <row r="145" spans="7:8">
      <c r="G145" s="215"/>
      <c r="H145" s="215"/>
    </row>
    <row r="146" spans="7:8">
      <c r="G146" s="215"/>
      <c r="H146" s="215"/>
    </row>
    <row r="147" spans="7:8">
      <c r="G147" s="215"/>
      <c r="H147" s="215"/>
    </row>
    <row r="148" spans="7:8">
      <c r="G148" s="215"/>
      <c r="H148" s="215"/>
    </row>
    <row r="149" spans="7:8">
      <c r="G149" s="215"/>
      <c r="H149" s="215"/>
    </row>
    <row r="150" spans="7:8">
      <c r="G150" s="215"/>
      <c r="H150" s="215"/>
    </row>
    <row r="151" spans="7:8">
      <c r="G151" s="215"/>
      <c r="H151" s="215"/>
    </row>
    <row r="152" spans="7:8">
      <c r="G152" s="215"/>
      <c r="H152" s="215"/>
    </row>
    <row r="153" spans="7:8">
      <c r="G153" s="215"/>
      <c r="H153" s="215"/>
    </row>
    <row r="154" spans="7:8">
      <c r="G154" s="215"/>
      <c r="H154" s="215"/>
    </row>
    <row r="155" spans="7:8">
      <c r="G155" s="215"/>
      <c r="H155" s="215"/>
    </row>
    <row r="156" spans="7:8">
      <c r="G156" s="215"/>
      <c r="H156" s="215"/>
    </row>
    <row r="157" spans="7:8">
      <c r="G157" s="215"/>
      <c r="H157" s="215"/>
    </row>
    <row r="158" spans="7:8">
      <c r="G158" s="215"/>
      <c r="H158" s="215"/>
    </row>
    <row r="159" spans="7:8">
      <c r="G159" s="215"/>
      <c r="H159" s="215"/>
    </row>
    <row r="160" spans="7:8">
      <c r="G160" s="215"/>
      <c r="H160" s="215"/>
    </row>
    <row r="161" spans="7:8">
      <c r="G161" s="215"/>
      <c r="H161" s="215"/>
    </row>
    <row r="162" spans="7:8">
      <c r="G162" s="215"/>
      <c r="H162" s="215"/>
    </row>
    <row r="163" spans="7:8">
      <c r="G163" s="215"/>
      <c r="H163" s="215"/>
    </row>
    <row r="164" spans="7:8">
      <c r="G164" s="215"/>
      <c r="H164" s="215"/>
    </row>
    <row r="165" spans="7:8">
      <c r="G165" s="215"/>
      <c r="H165" s="215"/>
    </row>
    <row r="166" spans="7:8">
      <c r="G166" s="215"/>
      <c r="H166" s="215"/>
    </row>
    <row r="167" spans="7:8">
      <c r="G167" s="215"/>
      <c r="H167" s="215"/>
    </row>
    <row r="168" spans="7:8">
      <c r="G168" s="215"/>
      <c r="H168" s="215"/>
    </row>
    <row r="169" spans="7:8">
      <c r="G169" s="215"/>
      <c r="H169" s="215"/>
    </row>
    <row r="170" spans="7:8">
      <c r="G170" s="215"/>
      <c r="H170" s="215"/>
    </row>
    <row r="171" spans="7:8">
      <c r="G171" s="215"/>
      <c r="H171" s="215"/>
    </row>
    <row r="172" spans="7:8">
      <c r="G172" s="215"/>
      <c r="H172" s="215"/>
    </row>
    <row r="173" spans="7:8">
      <c r="G173" s="215"/>
      <c r="H173" s="215"/>
    </row>
    <row r="174" spans="7:8">
      <c r="G174" s="215"/>
      <c r="H174" s="215"/>
    </row>
    <row r="175" spans="7:8">
      <c r="G175" s="215"/>
      <c r="H175" s="215"/>
    </row>
    <row r="176" spans="7:8">
      <c r="G176" s="215"/>
      <c r="H176" s="215"/>
    </row>
    <row r="177" spans="7:8">
      <c r="G177" s="215"/>
      <c r="H177" s="215"/>
    </row>
    <row r="178" spans="7:8">
      <c r="G178" s="215"/>
      <c r="H178" s="215"/>
    </row>
    <row r="179" spans="7:8">
      <c r="G179" s="215"/>
      <c r="H179" s="215"/>
    </row>
    <row r="180" spans="7:8">
      <c r="G180" s="215"/>
      <c r="H180" s="215"/>
    </row>
    <row r="181" spans="7:8">
      <c r="G181" s="215"/>
      <c r="H181" s="215"/>
    </row>
    <row r="182" spans="7:8">
      <c r="G182" s="215"/>
      <c r="H182" s="215"/>
    </row>
    <row r="183" spans="7:8">
      <c r="G183" s="215"/>
      <c r="H183" s="215"/>
    </row>
    <row r="184" spans="7:8">
      <c r="G184" s="215"/>
      <c r="H184" s="215"/>
    </row>
    <row r="185" spans="7:8">
      <c r="G185" s="215"/>
      <c r="H185" s="215"/>
    </row>
    <row r="186" spans="7:8">
      <c r="G186" s="215"/>
      <c r="H186" s="215"/>
    </row>
    <row r="187" spans="7:8">
      <c r="G187" s="215"/>
      <c r="H187" s="215"/>
    </row>
    <row r="188" spans="7:8">
      <c r="G188" s="215"/>
      <c r="H188" s="215"/>
    </row>
    <row r="189" spans="7:8">
      <c r="G189" s="215"/>
      <c r="H189" s="215"/>
    </row>
    <row r="190" spans="7:8">
      <c r="G190" s="215"/>
      <c r="H190" s="215"/>
    </row>
    <row r="191" spans="7:8">
      <c r="G191" s="215"/>
      <c r="H191" s="215"/>
    </row>
    <row r="192" spans="7:8">
      <c r="G192" s="215"/>
      <c r="H192" s="215"/>
    </row>
    <row r="193" spans="7:8">
      <c r="G193" s="215"/>
      <c r="H193" s="215"/>
    </row>
    <row r="194" spans="7:8">
      <c r="G194" s="215"/>
      <c r="H194" s="215"/>
    </row>
    <row r="195" spans="7:8">
      <c r="G195" s="215"/>
      <c r="H195" s="215"/>
    </row>
    <row r="196" spans="7:8">
      <c r="G196" s="215"/>
      <c r="H196" s="215"/>
    </row>
    <row r="197" spans="7:8">
      <c r="G197" s="215"/>
      <c r="H197" s="215"/>
    </row>
    <row r="198" spans="7:8">
      <c r="G198" s="215"/>
      <c r="H198" s="215"/>
    </row>
    <row r="199" spans="7:8">
      <c r="G199" s="215"/>
      <c r="H199" s="215"/>
    </row>
    <row r="200" spans="7:8">
      <c r="G200" s="215"/>
      <c r="H200" s="215"/>
    </row>
    <row r="201" spans="7:8">
      <c r="G201" s="215"/>
      <c r="H201" s="215"/>
    </row>
    <row r="202" spans="7:8">
      <c r="G202" s="215"/>
      <c r="H202" s="215"/>
    </row>
    <row r="203" spans="7:8">
      <c r="G203" s="215"/>
      <c r="H203" s="215"/>
    </row>
    <row r="204" spans="7:8">
      <c r="G204" s="215"/>
      <c r="H204" s="215"/>
    </row>
  </sheetData>
  <mergeCells count="2">
    <mergeCell ref="C5:H5"/>
    <mergeCell ref="B21:C21"/>
  </mergeCells>
  <conditionalFormatting sqref="F119 F104 F108:F117 F67:F70 F56:F57 F59:F63 F44:F54 F25:F38 F72:F102">
    <cfRule type="cellIs" dxfId="15" priority="19" stopIfTrue="1" operator="equal">
      <formula>0</formula>
    </cfRule>
  </conditionalFormatting>
  <conditionalFormatting sqref="D110 D108 D44:D45 D29:D31">
    <cfRule type="expression" dxfId="14" priority="17" stopIfTrue="1">
      <formula>#REF!=1</formula>
    </cfRule>
  </conditionalFormatting>
  <conditionalFormatting sqref="G94 G29:G30">
    <cfRule type="expression" dxfId="13" priority="16" stopIfTrue="1">
      <formula>#REF!=1</formula>
    </cfRule>
  </conditionalFormatting>
  <conditionalFormatting sqref="F114 F109">
    <cfRule type="cellIs" dxfId="12" priority="12" stopIfTrue="1" operator="equal">
      <formula>0</formula>
    </cfRule>
  </conditionalFormatting>
  <conditionalFormatting sqref="D109">
    <cfRule type="expression" dxfId="11" priority="11" stopIfTrue="1">
      <formula>C109=1</formula>
    </cfRule>
  </conditionalFormatting>
  <conditionalFormatting sqref="D122:D123">
    <cfRule type="expression" dxfId="10" priority="10" stopIfTrue="1">
      <formula>C127=1</formula>
    </cfRule>
  </conditionalFormatting>
  <conditionalFormatting sqref="D31">
    <cfRule type="expression" dxfId="9" priority="9" stopIfTrue="1">
      <formula>C31=1</formula>
    </cfRule>
  </conditionalFormatting>
  <conditionalFormatting sqref="D109">
    <cfRule type="expression" dxfId="8" priority="8" stopIfTrue="1">
      <formula>#REF!=1</formula>
    </cfRule>
  </conditionalFormatting>
  <conditionalFormatting sqref="D114">
    <cfRule type="expression" dxfId="7" priority="7" stopIfTrue="1">
      <formula>C114=1</formula>
    </cfRule>
  </conditionalFormatting>
  <conditionalFormatting sqref="G95:G96">
    <cfRule type="expression" dxfId="6" priority="6" stopIfTrue="1">
      <formula>#REF!=1</formula>
    </cfRule>
  </conditionalFormatting>
  <conditionalFormatting sqref="F96">
    <cfRule type="cellIs" dxfId="5" priority="5" stopIfTrue="1" operator="equal">
      <formula>0</formula>
    </cfRule>
  </conditionalFormatting>
  <conditionalFormatting sqref="G96">
    <cfRule type="expression" dxfId="4" priority="2" stopIfTrue="1">
      <formula>#REF!=1</formula>
    </cfRule>
  </conditionalFormatting>
  <conditionalFormatting sqref="G119:H119 G104:H104 G108:H117 G59:H63 G38 G35:G36 H35:H40 G25:H34 G67:H102 G44:H57">
    <cfRule type="expression" dxfId="3" priority="20" stopIfTrue="1">
      <formula>#REF!=1</formula>
    </cfRule>
  </conditionalFormatting>
  <conditionalFormatting sqref="H7:H11 H13:H17">
    <cfRule type="expression" dxfId="2" priority="32" stopIfTrue="1">
      <formula>#REF!=1</formula>
    </cfRule>
  </conditionalFormatting>
  <conditionalFormatting sqref="G94:G97">
    <cfRule type="expression" dxfId="1" priority="35" stopIfTrue="1">
      <formula>#REF!=1</formula>
    </cfRule>
  </conditionalFormatting>
  <conditionalFormatting sqref="G114:H114 G109 G54 G29:G30">
    <cfRule type="expression" dxfId="0" priority="36" stopIfTrue="1">
      <formula>#REF!=1</formula>
    </cfRule>
  </conditionalFormatting>
  <pageMargins left="0.25" right="0.25" top="0.75" bottom="0.75" header="0.3" footer="0.3"/>
  <pageSetup paperSize="9" fitToHeight="0" orientation="portrait" useFirstPageNumber="1" horizontalDpi="300" verticalDpi="300" r:id="rId1"/>
  <headerFooter alignWithMargins="0">
    <oddFooter>&amp;L6. Vodovod&amp;CStran &amp;P od &amp;N</oddFooter>
  </headerFooter>
  <drawing r:id="rId2"/>
  <legacyDrawing r:id="rId3"/>
  <controls>
    <mc:AlternateContent xmlns:mc="http://schemas.openxmlformats.org/markup-compatibility/2006">
      <mc:Choice Requires="x14">
        <control shapeId="1025" r:id="rId4" name="CommandButton1">
          <controlPr defaultSize="0" autoLine="0" r:id="rId5">
            <anchor moveWithCells="1">
              <from>
                <xdr:col>10</xdr:col>
                <xdr:colOff>0</xdr:colOff>
                <xdr:row>1</xdr:row>
                <xdr:rowOff>133350</xdr:rowOff>
              </from>
              <to>
                <xdr:col>11</xdr:col>
                <xdr:colOff>495300</xdr:colOff>
                <xdr:row>4</xdr:row>
                <xdr:rowOff>28575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49BD-FFAF-47A7-840B-370B9A79E586}">
  <sheetPr>
    <tabColor theme="5"/>
    <pageSetUpPr fitToPage="1"/>
  </sheetPr>
  <dimension ref="A1:N16"/>
  <sheetViews>
    <sheetView zoomScaleNormal="100" zoomScaleSheetLayoutView="95" zoomScalePageLayoutView="95" workbookViewId="0">
      <selection activeCell="K16" sqref="K16"/>
    </sheetView>
  </sheetViews>
  <sheetFormatPr defaultColWidth="9.140625" defaultRowHeight="12.75"/>
  <cols>
    <col min="1" max="4" width="9.140625" style="82"/>
    <col min="5" max="5" width="9.140625" style="116"/>
    <col min="6" max="6" width="9.140625" style="82"/>
    <col min="7" max="7" width="15.7109375" style="82" customWidth="1"/>
    <col min="8" max="16384" width="9.140625" style="82"/>
  </cols>
  <sheetData>
    <row r="1" spans="1:14" ht="14.25">
      <c r="E1" s="82"/>
      <c r="H1" s="77"/>
      <c r="I1" s="78"/>
      <c r="J1" s="79"/>
      <c r="K1" s="80"/>
      <c r="L1" s="78"/>
      <c r="M1" s="81"/>
      <c r="N1" s="81"/>
    </row>
    <row r="2" spans="1:14" ht="14.25">
      <c r="A2" s="90"/>
      <c r="B2" s="86"/>
      <c r="C2" s="79"/>
      <c r="D2" s="98"/>
      <c r="E2" s="78"/>
      <c r="F2" s="88"/>
      <c r="G2" s="99"/>
      <c r="H2" s="77"/>
      <c r="I2" s="78"/>
      <c r="J2" s="79"/>
      <c r="K2" s="80"/>
      <c r="L2" s="78"/>
      <c r="M2" s="81"/>
      <c r="N2" s="81"/>
    </row>
    <row r="3" spans="1:14" ht="14.25">
      <c r="A3" s="90"/>
      <c r="B3" s="86"/>
      <c r="C3" s="79"/>
      <c r="D3" s="98"/>
      <c r="E3" s="78"/>
      <c r="F3" s="88"/>
      <c r="G3" s="99"/>
      <c r="H3" s="77"/>
      <c r="I3" s="78"/>
      <c r="J3" s="79"/>
      <c r="K3" s="80"/>
      <c r="L3" s="78"/>
      <c r="M3" s="81"/>
      <c r="N3" s="81"/>
    </row>
    <row r="4" spans="1:14" ht="15">
      <c r="A4" s="73" t="s">
        <v>147</v>
      </c>
      <c r="B4" s="129"/>
      <c r="C4" s="130"/>
      <c r="D4" s="131"/>
      <c r="E4" s="132"/>
      <c r="F4" s="133"/>
      <c r="G4" s="134"/>
      <c r="H4" s="77"/>
      <c r="I4" s="78"/>
      <c r="J4" s="79"/>
      <c r="K4" s="80"/>
      <c r="L4" s="78"/>
      <c r="M4" s="81"/>
      <c r="N4" s="81"/>
    </row>
    <row r="5" spans="1:14" ht="14.25">
      <c r="A5" s="90"/>
      <c r="B5" s="86"/>
      <c r="C5" s="79"/>
      <c r="D5" s="98"/>
      <c r="E5" s="78"/>
      <c r="F5" s="88"/>
      <c r="G5" s="99"/>
      <c r="H5" s="77"/>
      <c r="I5" s="78"/>
      <c r="J5" s="79"/>
      <c r="K5" s="80"/>
      <c r="L5" s="78"/>
      <c r="M5" s="81"/>
      <c r="N5" s="81"/>
    </row>
    <row r="6" spans="1:14" ht="14.25">
      <c r="A6" s="90"/>
      <c r="B6" s="86"/>
      <c r="C6" s="79"/>
      <c r="D6" s="98"/>
      <c r="E6" s="78"/>
      <c r="F6" s="88"/>
      <c r="G6" s="99"/>
      <c r="H6" s="77"/>
      <c r="I6" s="78"/>
      <c r="J6" s="79"/>
      <c r="K6" s="80"/>
      <c r="L6" s="78"/>
      <c r="M6" s="81"/>
      <c r="N6" s="81"/>
    </row>
    <row r="7" spans="1:14" ht="15">
      <c r="A7" s="85" t="s">
        <v>148</v>
      </c>
      <c r="B7" s="86"/>
      <c r="C7" s="79"/>
      <c r="D7" s="98"/>
      <c r="E7" s="78"/>
      <c r="F7" s="88"/>
      <c r="G7" s="99"/>
      <c r="H7" s="77"/>
      <c r="I7" s="78"/>
      <c r="J7" s="79"/>
      <c r="K7" s="80"/>
      <c r="L7" s="78"/>
      <c r="M7" s="81"/>
      <c r="N7" s="81"/>
    </row>
    <row r="8" spans="1:14" ht="14.25">
      <c r="A8" s="90"/>
      <c r="B8" s="86"/>
      <c r="C8" s="79"/>
      <c r="D8" s="98"/>
      <c r="E8" s="78"/>
      <c r="F8" s="88"/>
      <c r="G8" s="99"/>
      <c r="H8" s="77"/>
      <c r="I8" s="78"/>
      <c r="J8" s="79"/>
      <c r="K8" s="80"/>
      <c r="L8" s="78"/>
      <c r="M8" s="81"/>
      <c r="N8" s="81"/>
    </row>
    <row r="9" spans="1:14" ht="14.25">
      <c r="E9" s="82"/>
      <c r="H9" s="77"/>
      <c r="I9" s="78"/>
      <c r="J9" s="79"/>
      <c r="K9" s="80"/>
      <c r="L9" s="78"/>
      <c r="M9" s="81"/>
      <c r="N9" s="81"/>
    </row>
    <row r="10" spans="1:14" ht="15">
      <c r="A10" s="85"/>
      <c r="B10" s="135"/>
      <c r="C10" s="87"/>
      <c r="D10" s="136"/>
      <c r="E10" s="137"/>
      <c r="F10" s="138"/>
      <c r="G10" s="139"/>
      <c r="H10" s="77"/>
      <c r="I10" s="78"/>
      <c r="J10" s="79"/>
      <c r="K10" s="80"/>
      <c r="L10" s="78"/>
      <c r="M10" s="81"/>
      <c r="N10" s="81"/>
    </row>
    <row r="11" spans="1:14" ht="14.25">
      <c r="A11" s="140"/>
      <c r="B11" s="141"/>
      <c r="C11" s="142"/>
      <c r="D11" s="143"/>
      <c r="E11" s="144"/>
      <c r="F11" s="145"/>
      <c r="G11" s="146"/>
      <c r="H11" s="77"/>
      <c r="I11" s="78"/>
      <c r="J11" s="79"/>
      <c r="K11" s="80"/>
      <c r="L11" s="78"/>
      <c r="M11" s="81"/>
      <c r="N11" s="81"/>
    </row>
    <row r="12" spans="1:14" ht="14.25">
      <c r="A12" s="90" t="s">
        <v>113</v>
      </c>
      <c r="B12" s="86"/>
      <c r="C12" s="79"/>
      <c r="D12" s="80"/>
      <c r="E12" s="78"/>
      <c r="F12" s="88"/>
      <c r="G12" s="383">
        <f>+'1.1_urbana oprema'!G20</f>
        <v>0</v>
      </c>
      <c r="H12" s="77"/>
      <c r="I12" s="78"/>
      <c r="J12" s="79"/>
      <c r="K12" s="80"/>
      <c r="L12" s="78"/>
      <c r="M12" s="81"/>
      <c r="N12" s="81"/>
    </row>
    <row r="13" spans="1:14" ht="14.25">
      <c r="A13" s="140" t="s">
        <v>132</v>
      </c>
      <c r="B13" s="141"/>
      <c r="C13" s="142"/>
      <c r="D13" s="143"/>
      <c r="E13" s="144"/>
      <c r="F13" s="145"/>
      <c r="G13" s="384">
        <f>+'1.2_hortikultura'!G28</f>
        <v>0</v>
      </c>
      <c r="H13" s="77"/>
      <c r="I13" s="78"/>
      <c r="J13" s="79"/>
      <c r="K13" s="80"/>
      <c r="L13" s="78"/>
      <c r="M13" s="81"/>
      <c r="N13" s="81"/>
    </row>
    <row r="14" spans="1:14" ht="15">
      <c r="A14" s="147" t="s">
        <v>103</v>
      </c>
      <c r="B14" s="148"/>
      <c r="C14" s="149"/>
      <c r="D14" s="150"/>
      <c r="E14" s="151"/>
      <c r="F14" s="152"/>
      <c r="G14" s="385">
        <f>SUM(G12:G13)</f>
        <v>0</v>
      </c>
      <c r="H14" s="77"/>
      <c r="I14" s="78"/>
      <c r="J14" s="79"/>
      <c r="K14" s="80"/>
      <c r="L14" s="78"/>
      <c r="M14" s="81"/>
      <c r="N14" s="81"/>
    </row>
    <row r="15" spans="1:14" ht="15">
      <c r="A15" s="147" t="s">
        <v>149</v>
      </c>
      <c r="B15" s="148"/>
      <c r="C15" s="149"/>
      <c r="D15" s="150"/>
      <c r="E15" s="151"/>
      <c r="F15" s="152"/>
      <c r="G15" s="385">
        <f>PRODUCT(G14,0.22)</f>
        <v>0</v>
      </c>
      <c r="H15" s="77"/>
      <c r="I15" s="78"/>
      <c r="J15" s="79"/>
      <c r="K15" s="80"/>
      <c r="L15" s="78"/>
      <c r="M15" s="81"/>
      <c r="N15" s="81"/>
    </row>
    <row r="16" spans="1:14" ht="15">
      <c r="A16" s="147" t="s">
        <v>150</v>
      </c>
      <c r="B16" s="148"/>
      <c r="C16" s="149"/>
      <c r="D16" s="150"/>
      <c r="E16" s="151"/>
      <c r="F16" s="152"/>
      <c r="G16" s="385">
        <f>SUM(G14:G15)</f>
        <v>0</v>
      </c>
      <c r="J16" s="79"/>
      <c r="K16" s="80"/>
      <c r="L16" s="78"/>
      <c r="M16" s="81"/>
      <c r="N16" s="81"/>
    </row>
  </sheetData>
  <pageMargins left="0.23622047244094491" right="0.23622047244094491" top="0.74803149606299213" bottom="0.74803149606299213" header="0.31496062992125984" footer="0.31496062992125984"/>
  <pageSetup paperSize="9" firstPageNumber="0" fitToHeight="0" orientation="portrait" verticalDpi="0" r:id="rId1"/>
  <headerFooter>
    <oddFooter>&amp;L1. Urbana oprema in Horitkultura&amp;CStran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C909-CD96-4D84-B7C3-392D6ACACB1D}">
  <sheetPr>
    <tabColor theme="5"/>
    <pageSetUpPr fitToPage="1"/>
  </sheetPr>
  <dimension ref="A1:O20"/>
  <sheetViews>
    <sheetView view="pageBreakPreview" zoomScale="95" zoomScaleNormal="100" zoomScalePageLayoutView="95" workbookViewId="0"/>
  </sheetViews>
  <sheetFormatPr defaultColWidth="9.140625" defaultRowHeight="12.75"/>
  <cols>
    <col min="1" max="2" width="9.140625" style="82"/>
    <col min="3" max="3" width="37" style="82" bestFit="1" customWidth="1"/>
    <col min="4" max="4" width="9.140625" style="82"/>
    <col min="5" max="5" width="9.140625" style="116"/>
    <col min="6" max="7" width="12.7109375" style="82" customWidth="1"/>
    <col min="8" max="16384" width="9.140625" style="82"/>
  </cols>
  <sheetData>
    <row r="1" spans="1:15" ht="15">
      <c r="A1" s="73" t="s">
        <v>113</v>
      </c>
      <c r="B1" s="74"/>
      <c r="C1" s="75"/>
      <c r="D1" s="75"/>
      <c r="E1" s="74"/>
      <c r="F1" s="76"/>
      <c r="G1" s="75"/>
      <c r="H1" s="77"/>
      <c r="I1" s="78"/>
      <c r="J1" s="79"/>
      <c r="K1" s="80"/>
      <c r="L1" s="78"/>
      <c r="M1" s="81"/>
      <c r="N1" s="81"/>
    </row>
    <row r="2" spans="1:15" ht="14.25">
      <c r="C2" s="83"/>
      <c r="D2" s="83"/>
      <c r="E2" s="82"/>
      <c r="F2" s="84"/>
      <c r="G2" s="83"/>
      <c r="H2" s="77"/>
      <c r="I2" s="78"/>
      <c r="J2" s="79"/>
      <c r="K2" s="80"/>
      <c r="L2" s="78"/>
      <c r="M2" s="81"/>
      <c r="N2" s="81"/>
    </row>
    <row r="3" spans="1:15" ht="15">
      <c r="A3" s="85"/>
      <c r="B3" s="86"/>
      <c r="C3" s="87" t="s">
        <v>114</v>
      </c>
      <c r="D3" s="80"/>
      <c r="E3" s="78"/>
      <c r="F3" s="88"/>
      <c r="G3" s="81"/>
      <c r="H3" s="77"/>
      <c r="I3" s="78"/>
      <c r="J3" s="79"/>
      <c r="K3" s="80"/>
      <c r="L3" s="78"/>
      <c r="M3" s="81"/>
      <c r="N3" s="81"/>
    </row>
    <row r="4" spans="1:15" ht="88.5" customHeight="1">
      <c r="A4" s="85"/>
      <c r="B4" s="86"/>
      <c r="C4" s="630" t="s">
        <v>115</v>
      </c>
      <c r="D4" s="630"/>
      <c r="E4" s="630"/>
      <c r="F4" s="630"/>
      <c r="G4" s="630"/>
      <c r="H4" s="77"/>
      <c r="I4" s="78"/>
      <c r="J4" s="79"/>
      <c r="K4" s="80"/>
      <c r="L4" s="78"/>
      <c r="M4" s="81"/>
      <c r="N4" s="81"/>
    </row>
    <row r="5" spans="1:15" ht="54.95" customHeight="1">
      <c r="A5" s="85"/>
      <c r="B5" s="86"/>
      <c r="C5" s="630" t="s">
        <v>116</v>
      </c>
      <c r="D5" s="630"/>
      <c r="E5" s="630"/>
      <c r="F5" s="630"/>
      <c r="G5" s="630"/>
      <c r="H5" s="77"/>
      <c r="I5" s="78"/>
      <c r="J5" s="79"/>
      <c r="K5" s="80"/>
      <c r="L5" s="78"/>
      <c r="M5" s="81"/>
      <c r="N5" s="81"/>
    </row>
    <row r="6" spans="1:15" ht="54.95" customHeight="1">
      <c r="A6" s="85"/>
      <c r="B6" s="86"/>
      <c r="C6" s="630" t="s">
        <v>117</v>
      </c>
      <c r="D6" s="630"/>
      <c r="E6" s="630"/>
      <c r="F6" s="630"/>
      <c r="G6" s="630"/>
      <c r="H6" s="77"/>
      <c r="I6" s="78"/>
      <c r="J6" s="79"/>
      <c r="K6" s="80"/>
      <c r="L6" s="78"/>
      <c r="M6" s="81"/>
      <c r="N6" s="81"/>
    </row>
    <row r="7" spans="1:15" ht="40.15" customHeight="1">
      <c r="A7" s="85"/>
      <c r="B7" s="86"/>
      <c r="C7" s="630" t="s">
        <v>118</v>
      </c>
      <c r="D7" s="630"/>
      <c r="E7" s="630"/>
      <c r="F7" s="630"/>
      <c r="G7" s="630"/>
      <c r="H7" s="77"/>
      <c r="I7" s="78"/>
      <c r="J7" s="79"/>
      <c r="K7" s="80"/>
      <c r="L7" s="78"/>
      <c r="M7" s="81"/>
      <c r="N7" s="81"/>
    </row>
    <row r="8" spans="1:15" ht="15" thickBot="1">
      <c r="A8" s="90"/>
      <c r="B8" s="86"/>
      <c r="C8" s="79"/>
      <c r="D8" s="80"/>
      <c r="E8" s="78"/>
      <c r="F8" s="88"/>
      <c r="G8" s="81"/>
      <c r="H8" s="77"/>
      <c r="I8" s="78"/>
      <c r="J8" s="79"/>
      <c r="K8" s="80"/>
      <c r="L8" s="78"/>
      <c r="M8" s="81"/>
      <c r="N8" s="81"/>
    </row>
    <row r="9" spans="1:15" ht="14.25">
      <c r="A9" s="91" t="s">
        <v>119</v>
      </c>
      <c r="B9" s="92" t="s">
        <v>120</v>
      </c>
      <c r="C9" s="93" t="s">
        <v>121</v>
      </c>
      <c r="D9" s="94" t="s">
        <v>122</v>
      </c>
      <c r="E9" s="95" t="s">
        <v>123</v>
      </c>
      <c r="F9" s="96" t="s">
        <v>124</v>
      </c>
      <c r="G9" s="97" t="s">
        <v>125</v>
      </c>
    </row>
    <row r="10" spans="1:15" ht="14.25">
      <c r="A10" s="90"/>
      <c r="B10" s="86"/>
      <c r="C10" s="79"/>
      <c r="D10" s="98"/>
      <c r="E10" s="78"/>
      <c r="F10" s="88"/>
      <c r="G10" s="99"/>
      <c r="O10" s="83"/>
    </row>
    <row r="11" spans="1:15" ht="187.5">
      <c r="A11" s="100">
        <f>SUM(A9,1)</f>
        <v>1</v>
      </c>
      <c r="B11" s="101"/>
      <c r="C11" s="102" t="s">
        <v>126</v>
      </c>
      <c r="D11" s="103">
        <v>40</v>
      </c>
      <c r="E11" s="104" t="s">
        <v>127</v>
      </c>
      <c r="F11" s="386"/>
      <c r="G11" s="387">
        <f>+F11*D11</f>
        <v>0</v>
      </c>
      <c r="O11" s="83"/>
    </row>
    <row r="12" spans="1:15" ht="14.25">
      <c r="A12" s="100"/>
      <c r="B12" s="101"/>
      <c r="C12" s="105"/>
      <c r="D12" s="103"/>
      <c r="E12" s="104"/>
      <c r="F12" s="388"/>
      <c r="G12" s="387"/>
      <c r="O12" s="83"/>
    </row>
    <row r="13" spans="1:15" ht="130.5">
      <c r="A13" s="100">
        <f>SUM(A11,1)</f>
        <v>2</v>
      </c>
      <c r="B13" s="101"/>
      <c r="C13" s="106" t="s">
        <v>128</v>
      </c>
      <c r="D13" s="103">
        <v>12</v>
      </c>
      <c r="E13" s="104" t="s">
        <v>127</v>
      </c>
      <c r="F13" s="386">
        <v>0</v>
      </c>
      <c r="G13" s="387">
        <f>+F13*D13</f>
        <v>0</v>
      </c>
      <c r="O13" s="83"/>
    </row>
    <row r="14" spans="1:15" ht="13.9" customHeight="1">
      <c r="A14" s="100"/>
      <c r="B14" s="101"/>
      <c r="C14" s="100"/>
      <c r="D14" s="103"/>
      <c r="E14" s="104"/>
      <c r="F14" s="388"/>
      <c r="G14" s="387"/>
      <c r="O14" s="83"/>
    </row>
    <row r="15" spans="1:15" ht="287.45" customHeight="1">
      <c r="A15" s="100">
        <f>SUM(A13,1)</f>
        <v>3</v>
      </c>
      <c r="B15" s="101"/>
      <c r="C15" s="106" t="s">
        <v>129</v>
      </c>
      <c r="D15" s="103">
        <v>6</v>
      </c>
      <c r="E15" s="104" t="s">
        <v>127</v>
      </c>
      <c r="F15" s="386"/>
      <c r="G15" s="387">
        <f>+F15*D15</f>
        <v>0</v>
      </c>
      <c r="O15" s="83"/>
    </row>
    <row r="16" spans="1:15" ht="14.25">
      <c r="A16" s="89"/>
      <c r="B16" s="107"/>
      <c r="C16" s="108"/>
      <c r="D16" s="80"/>
      <c r="E16" s="78"/>
      <c r="F16" s="389"/>
      <c r="G16" s="383"/>
      <c r="O16" s="83"/>
    </row>
    <row r="17" spans="1:15" ht="190.15" customHeight="1">
      <c r="A17" s="100">
        <f>SUM(A15,1)</f>
        <v>4</v>
      </c>
      <c r="B17" s="101"/>
      <c r="C17" s="109" t="s">
        <v>130</v>
      </c>
      <c r="D17" s="103">
        <v>2</v>
      </c>
      <c r="E17" s="104" t="s">
        <v>127</v>
      </c>
      <c r="F17" s="386"/>
      <c r="G17" s="387">
        <f>+F17*D17</f>
        <v>0</v>
      </c>
      <c r="O17" s="83"/>
    </row>
    <row r="18" spans="1:15" ht="14.25">
      <c r="A18" s="100"/>
      <c r="B18" s="101"/>
      <c r="C18" s="110"/>
      <c r="D18" s="103"/>
      <c r="E18" s="104"/>
      <c r="F18" s="388"/>
      <c r="G18" s="387"/>
      <c r="O18" s="83"/>
    </row>
    <row r="19" spans="1:15" ht="14.25">
      <c r="A19" s="100"/>
      <c r="B19" s="101"/>
      <c r="C19" s="110"/>
      <c r="D19" s="103"/>
      <c r="E19" s="104"/>
      <c r="F19" s="388"/>
      <c r="G19" s="387"/>
      <c r="O19" s="83"/>
    </row>
    <row r="20" spans="1:15" ht="15.75" thickBot="1">
      <c r="A20" s="111" t="s">
        <v>131</v>
      </c>
      <c r="B20" s="112"/>
      <c r="C20" s="113"/>
      <c r="D20" s="114"/>
      <c r="E20" s="115"/>
      <c r="F20" s="390"/>
      <c r="G20" s="391">
        <f>SUM(G11:G19)</f>
        <v>0</v>
      </c>
    </row>
  </sheetData>
  <mergeCells count="4">
    <mergeCell ref="C4:G4"/>
    <mergeCell ref="C5:G5"/>
    <mergeCell ref="C6:G6"/>
    <mergeCell ref="C7:G7"/>
  </mergeCells>
  <pageMargins left="0.23622047244094491" right="0.23622047244094491" top="0.74803149606299213" bottom="0.74803149606299213" header="0.31496062992125984" footer="0.31496062992125984"/>
  <pageSetup paperSize="9" firstPageNumber="0" fitToHeight="0" orientation="portrait" r:id="rId1"/>
  <headerFooter>
    <oddFooter>&amp;L1.1 Urbana oprema&amp;CStran &amp;P od &amp;N</oddFooter>
  </headerFooter>
  <rowBreaks count="1" manualBreakCount="1">
    <brk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E080-4BD2-415E-9F34-FDAD12549ED4}">
  <sheetPr>
    <tabColor theme="5"/>
    <pageSetUpPr fitToPage="1"/>
  </sheetPr>
  <dimension ref="A1:G28"/>
  <sheetViews>
    <sheetView view="pageBreakPreview" topLeftCell="A19" zoomScale="95" zoomScaleNormal="100" zoomScalePageLayoutView="95" workbookViewId="0">
      <selection activeCell="G41" sqref="G41"/>
    </sheetView>
  </sheetViews>
  <sheetFormatPr defaultColWidth="9.140625" defaultRowHeight="12.75"/>
  <cols>
    <col min="1" max="2" width="9.140625" style="82"/>
    <col min="3" max="3" width="33.42578125" style="82" bestFit="1" customWidth="1"/>
    <col min="4" max="4" width="9.140625" style="82"/>
    <col min="5" max="5" width="9.140625" style="116"/>
    <col min="6" max="7" width="12.7109375" style="82" customWidth="1"/>
    <col min="8" max="16384" width="9.140625" style="82"/>
  </cols>
  <sheetData>
    <row r="1" spans="1:7" ht="15">
      <c r="A1" s="73" t="s">
        <v>132</v>
      </c>
      <c r="B1" s="117"/>
      <c r="C1" s="118"/>
      <c r="D1" s="119"/>
      <c r="E1" s="120"/>
      <c r="F1" s="121"/>
      <c r="G1" s="122"/>
    </row>
    <row r="2" spans="1:7" ht="14.25">
      <c r="A2" s="90"/>
      <c r="B2" s="86"/>
      <c r="C2" s="79"/>
      <c r="D2" s="80"/>
      <c r="E2" s="78"/>
      <c r="F2" s="88"/>
      <c r="G2" s="81"/>
    </row>
    <row r="3" spans="1:7" ht="15">
      <c r="A3" s="90"/>
      <c r="B3" s="86"/>
      <c r="C3" s="87" t="s">
        <v>114</v>
      </c>
      <c r="D3" s="80"/>
      <c r="E3" s="78"/>
      <c r="F3" s="88"/>
      <c r="G3" s="81"/>
    </row>
    <row r="4" spans="1:7" ht="51.75" customHeight="1">
      <c r="A4" s="85"/>
      <c r="B4" s="86"/>
      <c r="C4" s="630" t="s">
        <v>133</v>
      </c>
      <c r="D4" s="630"/>
      <c r="E4" s="630"/>
      <c r="F4" s="630"/>
      <c r="G4" s="630"/>
    </row>
    <row r="5" spans="1:7" ht="15" thickBot="1">
      <c r="A5" s="90"/>
      <c r="B5" s="86"/>
      <c r="C5" s="79"/>
      <c r="D5" s="80"/>
      <c r="E5" s="78"/>
      <c r="F5" s="88"/>
      <c r="G5" s="81"/>
    </row>
    <row r="6" spans="1:7" ht="14.25">
      <c r="A6" s="91" t="s">
        <v>119</v>
      </c>
      <c r="B6" s="92" t="s">
        <v>120</v>
      </c>
      <c r="C6" s="93" t="s">
        <v>121</v>
      </c>
      <c r="D6" s="94" t="s">
        <v>122</v>
      </c>
      <c r="E6" s="95" t="s">
        <v>123</v>
      </c>
      <c r="F6" s="96" t="s">
        <v>124</v>
      </c>
      <c r="G6" s="97" t="s">
        <v>134</v>
      </c>
    </row>
    <row r="7" spans="1:7" ht="14.25">
      <c r="A7" s="90"/>
      <c r="B7" s="86"/>
      <c r="C7" s="79"/>
      <c r="D7" s="80"/>
      <c r="E7" s="78"/>
      <c r="F7" s="389"/>
      <c r="G7" s="383"/>
    </row>
    <row r="8" spans="1:7" ht="113.1" customHeight="1">
      <c r="A8" s="100">
        <f>SUM(A6,1)</f>
        <v>1</v>
      </c>
      <c r="B8" s="123"/>
      <c r="C8" s="124" t="s">
        <v>135</v>
      </c>
      <c r="D8" s="103">
        <v>8</v>
      </c>
      <c r="E8" s="104" t="s">
        <v>127</v>
      </c>
      <c r="F8" s="392"/>
      <c r="G8" s="387">
        <f>+F8*D8</f>
        <v>0</v>
      </c>
    </row>
    <row r="9" spans="1:7" ht="15">
      <c r="A9" s="125"/>
      <c r="B9" s="126"/>
      <c r="C9" s="127"/>
      <c r="D9" s="103"/>
      <c r="E9" s="104"/>
      <c r="F9" s="388"/>
      <c r="G9" s="387"/>
    </row>
    <row r="10" spans="1:7" ht="103.7" customHeight="1">
      <c r="A10" s="100">
        <f>SUM(A8,1)</f>
        <v>2</v>
      </c>
      <c r="B10" s="123"/>
      <c r="C10" s="124" t="s">
        <v>136</v>
      </c>
      <c r="D10" s="103">
        <v>8</v>
      </c>
      <c r="E10" s="104" t="s">
        <v>127</v>
      </c>
      <c r="F10" s="392"/>
      <c r="G10" s="387">
        <f>+F10*D10</f>
        <v>0</v>
      </c>
    </row>
    <row r="11" spans="1:7" ht="14.25">
      <c r="A11" s="100"/>
      <c r="B11" s="123"/>
      <c r="C11" s="128"/>
      <c r="D11" s="103"/>
      <c r="E11" s="104"/>
      <c r="F11" s="393"/>
      <c r="G11" s="387"/>
    </row>
    <row r="12" spans="1:7" ht="87">
      <c r="A12" s="100">
        <f>SUM(A10,1)</f>
        <v>3</v>
      </c>
      <c r="B12" s="123"/>
      <c r="C12" s="124" t="s">
        <v>137</v>
      </c>
      <c r="D12" s="103">
        <v>3</v>
      </c>
      <c r="E12" s="104" t="s">
        <v>127</v>
      </c>
      <c r="F12" s="392"/>
      <c r="G12" s="387">
        <f>+F12*D12</f>
        <v>0</v>
      </c>
    </row>
    <row r="13" spans="1:7" ht="15">
      <c r="A13" s="100"/>
      <c r="B13" s="123"/>
      <c r="C13" s="124"/>
      <c r="D13" s="103"/>
      <c r="E13" s="104"/>
      <c r="F13" s="393"/>
      <c r="G13" s="387"/>
    </row>
    <row r="14" spans="1:7" ht="134.25" customHeight="1">
      <c r="A14" s="100">
        <f>SUM(A12,1)</f>
        <v>4</v>
      </c>
      <c r="B14" s="123"/>
      <c r="C14" s="124" t="s">
        <v>138</v>
      </c>
      <c r="D14" s="103">
        <v>3</v>
      </c>
      <c r="E14" s="104" t="s">
        <v>127</v>
      </c>
      <c r="F14" s="392"/>
      <c r="G14" s="387">
        <f>+F14*D14</f>
        <v>0</v>
      </c>
    </row>
    <row r="15" spans="1:7" ht="14.25">
      <c r="A15" s="100"/>
      <c r="B15" s="123"/>
      <c r="C15" s="128"/>
      <c r="D15" s="103"/>
      <c r="E15" s="104"/>
      <c r="F15" s="393"/>
      <c r="G15" s="387"/>
    </row>
    <row r="16" spans="1:7" ht="102">
      <c r="A16" s="100">
        <f>SUM(A14,1)</f>
        <v>5</v>
      </c>
      <c r="B16" s="123"/>
      <c r="C16" s="124" t="s">
        <v>139</v>
      </c>
      <c r="D16" s="103">
        <v>7</v>
      </c>
      <c r="E16" s="104" t="s">
        <v>127</v>
      </c>
      <c r="F16" s="392"/>
      <c r="G16" s="387">
        <f>+F16*D16</f>
        <v>0</v>
      </c>
    </row>
    <row r="17" spans="1:7" ht="14.25">
      <c r="A17" s="100"/>
      <c r="B17" s="123"/>
      <c r="C17" s="128"/>
      <c r="D17" s="103"/>
      <c r="E17" s="104"/>
      <c r="F17" s="393"/>
      <c r="G17" s="387"/>
    </row>
    <row r="18" spans="1:7" ht="72.75">
      <c r="A18" s="100">
        <f>SUM(A16,1)</f>
        <v>6</v>
      </c>
      <c r="B18" s="123"/>
      <c r="C18" s="124" t="s">
        <v>140</v>
      </c>
      <c r="D18" s="103">
        <v>56</v>
      </c>
      <c r="E18" s="104" t="s">
        <v>141</v>
      </c>
      <c r="F18" s="392"/>
      <c r="G18" s="387">
        <f>+F18*D18</f>
        <v>0</v>
      </c>
    </row>
    <row r="19" spans="1:7" ht="15">
      <c r="A19" s="100"/>
      <c r="B19" s="123"/>
      <c r="C19" s="124"/>
      <c r="D19" s="103"/>
      <c r="E19" s="104"/>
      <c r="F19" s="393"/>
      <c r="G19" s="387"/>
    </row>
    <row r="20" spans="1:7" ht="73.5">
      <c r="A20" s="100">
        <f>SUM(A18,1)</f>
        <v>7</v>
      </c>
      <c r="B20" s="123"/>
      <c r="C20" s="124" t="s">
        <v>142</v>
      </c>
      <c r="D20" s="103">
        <v>13</v>
      </c>
      <c r="E20" s="104" t="s">
        <v>141</v>
      </c>
      <c r="F20" s="392"/>
      <c r="G20" s="387">
        <f>+F20*D20</f>
        <v>0</v>
      </c>
    </row>
    <row r="21" spans="1:7" ht="15">
      <c r="A21" s="100"/>
      <c r="B21" s="123"/>
      <c r="C21" s="124"/>
      <c r="D21" s="103"/>
      <c r="E21" s="104"/>
      <c r="F21" s="393"/>
      <c r="G21" s="387"/>
    </row>
    <row r="22" spans="1:7" ht="83.25" customHeight="1">
      <c r="A22" s="100">
        <f>SUM(A20,1)</f>
        <v>8</v>
      </c>
      <c r="B22" s="123"/>
      <c r="C22" s="124" t="s">
        <v>143</v>
      </c>
      <c r="D22" s="103">
        <v>20</v>
      </c>
      <c r="E22" s="104" t="s">
        <v>141</v>
      </c>
      <c r="F22" s="392"/>
      <c r="G22" s="387">
        <f>+F22*D22</f>
        <v>0</v>
      </c>
    </row>
    <row r="23" spans="1:7" ht="14.25">
      <c r="A23" s="100"/>
      <c r="B23" s="123"/>
      <c r="C23" s="128"/>
      <c r="D23" s="103"/>
      <c r="E23" s="104"/>
      <c r="F23" s="393"/>
      <c r="G23" s="387"/>
    </row>
    <row r="24" spans="1:7" ht="58.5">
      <c r="A24" s="100">
        <f>SUM(A22,1)</f>
        <v>9</v>
      </c>
      <c r="B24" s="123"/>
      <c r="C24" s="124" t="s">
        <v>144</v>
      </c>
      <c r="D24" s="103">
        <v>76</v>
      </c>
      <c r="E24" s="104" t="s">
        <v>141</v>
      </c>
      <c r="F24" s="392"/>
      <c r="G24" s="387">
        <f>+F24*D24</f>
        <v>0</v>
      </c>
    </row>
    <row r="25" spans="1:7" ht="15">
      <c r="A25" s="100"/>
      <c r="B25" s="123"/>
      <c r="C25" s="124"/>
      <c r="D25" s="103"/>
      <c r="E25" s="104"/>
      <c r="F25" s="393"/>
      <c r="G25" s="387"/>
    </row>
    <row r="26" spans="1:7" ht="58.5">
      <c r="A26" s="100">
        <f>SUM(A24,1)</f>
        <v>10</v>
      </c>
      <c r="B26" s="123"/>
      <c r="C26" s="124" t="s">
        <v>145</v>
      </c>
      <c r="D26" s="103">
        <v>14</v>
      </c>
      <c r="E26" s="104" t="s">
        <v>141</v>
      </c>
      <c r="F26" s="392"/>
      <c r="G26" s="387">
        <f>+F26*D26</f>
        <v>0</v>
      </c>
    </row>
    <row r="27" spans="1:7" ht="14.25">
      <c r="A27" s="89"/>
      <c r="B27" s="107"/>
      <c r="C27" s="108"/>
      <c r="D27" s="80"/>
      <c r="E27" s="78"/>
      <c r="F27" s="389"/>
      <c r="G27" s="383"/>
    </row>
    <row r="28" spans="1:7" ht="15.75" thickBot="1">
      <c r="A28" s="111" t="s">
        <v>146</v>
      </c>
      <c r="B28" s="112"/>
      <c r="C28" s="113"/>
      <c r="D28" s="114"/>
      <c r="E28" s="115"/>
      <c r="F28" s="390"/>
      <c r="G28" s="391">
        <f>SUM(G8:G27)</f>
        <v>0</v>
      </c>
    </row>
  </sheetData>
  <mergeCells count="1">
    <mergeCell ref="C4:G4"/>
  </mergeCells>
  <pageMargins left="0.23622047244094491" right="0.23622047244094491" top="0.74803149606299213" bottom="0.74803149606299213" header="0.31496062992125984" footer="0.31496062992125984"/>
  <pageSetup paperSize="9" firstPageNumber="0" fitToHeight="0" orientation="portrait" r:id="rId1"/>
  <headerFooter>
    <oddFooter>&amp;L1.2 Horikultura&amp;CStran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872D-144E-4FC2-B050-B68024177889}">
  <sheetPr>
    <tabColor rgb="FFFFFF00"/>
    <pageSetUpPr fitToPage="1"/>
  </sheetPr>
  <dimension ref="A1:M253"/>
  <sheetViews>
    <sheetView topLeftCell="A238" zoomScaleNormal="100" workbookViewId="0">
      <selection activeCell="H213" sqref="H213"/>
    </sheetView>
  </sheetViews>
  <sheetFormatPr defaultColWidth="9.140625" defaultRowHeight="14.25"/>
  <cols>
    <col min="1" max="1" width="3.42578125" style="3" customWidth="1"/>
    <col min="2" max="2" width="8.5703125" style="4" customWidth="1"/>
    <col min="3" max="3" width="31.42578125" style="8" customWidth="1"/>
    <col min="4" max="4" width="5.7109375" style="1" customWidth="1"/>
    <col min="5" max="5" width="12.7109375" style="1" customWidth="1"/>
    <col min="6" max="6" width="12.7109375" style="6" customWidth="1"/>
    <col min="7" max="9" width="15.7109375" style="7" customWidth="1"/>
    <col min="10" max="16384" width="9.140625" style="2"/>
  </cols>
  <sheetData>
    <row r="1" spans="1:9" ht="15" thickBot="1"/>
    <row r="2" spans="1:9" ht="15.75" thickTop="1">
      <c r="A2" s="26" t="s">
        <v>274</v>
      </c>
      <c r="B2" s="27"/>
      <c r="C2" s="28"/>
      <c r="D2" s="29"/>
      <c r="E2" s="29"/>
      <c r="F2" s="30"/>
      <c r="G2" s="31"/>
      <c r="H2" s="31"/>
      <c r="I2" s="32"/>
    </row>
    <row r="3" spans="1:9" ht="15">
      <c r="A3" s="33" t="s">
        <v>99</v>
      </c>
      <c r="F3" s="34"/>
      <c r="I3" s="35"/>
    </row>
    <row r="4" spans="1:9" ht="15.75" thickBot="1">
      <c r="A4" s="36" t="s">
        <v>100</v>
      </c>
      <c r="B4" s="37"/>
      <c r="C4" s="38"/>
      <c r="D4" s="39"/>
      <c r="E4" s="39"/>
      <c r="F4" s="40"/>
      <c r="G4" s="41"/>
      <c r="H4" s="41"/>
      <c r="I4" s="42"/>
    </row>
    <row r="5" spans="1:9" ht="15" thickTop="1"/>
    <row r="7" spans="1:9" ht="25.5">
      <c r="G7" s="280" t="s">
        <v>101</v>
      </c>
      <c r="H7" s="280" t="s">
        <v>102</v>
      </c>
      <c r="I7" s="280" t="s">
        <v>103</v>
      </c>
    </row>
    <row r="8" spans="1:9" ht="15">
      <c r="A8" s="285" t="s">
        <v>0</v>
      </c>
      <c r="B8" s="284"/>
      <c r="C8" s="283"/>
      <c r="D8" s="282"/>
      <c r="E8" s="282"/>
      <c r="F8" s="287"/>
      <c r="G8" s="394">
        <f>SUM(H110)</f>
        <v>0</v>
      </c>
      <c r="H8" s="395">
        <f>SUM(I110)</f>
        <v>0</v>
      </c>
      <c r="I8" s="395">
        <f>SUM(G8+H8)</f>
        <v>0</v>
      </c>
    </row>
    <row r="9" spans="1:9" ht="15">
      <c r="A9" s="11"/>
      <c r="B9" s="12"/>
      <c r="C9" s="5"/>
      <c r="D9" s="45"/>
      <c r="E9" s="45"/>
      <c r="F9" s="46"/>
      <c r="G9" s="396"/>
      <c r="H9" s="396"/>
      <c r="I9" s="396"/>
    </row>
    <row r="10" spans="1:9" ht="15">
      <c r="A10" s="285" t="s">
        <v>5</v>
      </c>
      <c r="B10" s="284"/>
      <c r="C10" s="283"/>
      <c r="D10" s="282"/>
      <c r="E10" s="282"/>
      <c r="F10" s="281"/>
      <c r="G10" s="394">
        <f>SUM(H140)</f>
        <v>0</v>
      </c>
      <c r="H10" s="395">
        <f>SUM(I140)</f>
        <v>0</v>
      </c>
      <c r="I10" s="395">
        <f>SUM(G10+H10)</f>
        <v>0</v>
      </c>
    </row>
    <row r="11" spans="1:9" ht="15">
      <c r="A11" s="11"/>
      <c r="B11" s="12"/>
      <c r="C11" s="5"/>
      <c r="D11" s="45"/>
      <c r="E11" s="45"/>
      <c r="F11" s="46"/>
      <c r="G11" s="396"/>
      <c r="H11" s="396"/>
      <c r="I11" s="396"/>
    </row>
    <row r="12" spans="1:9" ht="15">
      <c r="A12" s="285" t="s">
        <v>9</v>
      </c>
      <c r="B12" s="284"/>
      <c r="C12" s="283"/>
      <c r="D12" s="282"/>
      <c r="E12" s="282"/>
      <c r="F12" s="281"/>
      <c r="G12" s="394">
        <f>SUM(H210)</f>
        <v>0</v>
      </c>
      <c r="H12" s="395">
        <f>SUM(I210)</f>
        <v>0</v>
      </c>
      <c r="I12" s="395">
        <f>SUM(G12+H12)</f>
        <v>0</v>
      </c>
    </row>
    <row r="13" spans="1:9" ht="15">
      <c r="A13" s="11"/>
      <c r="B13" s="12"/>
      <c r="C13" s="5"/>
      <c r="D13" s="45"/>
      <c r="E13" s="45"/>
      <c r="F13" s="46"/>
      <c r="G13" s="396"/>
      <c r="H13" s="396"/>
      <c r="I13" s="396"/>
    </row>
    <row r="14" spans="1:9" ht="15">
      <c r="A14" s="11"/>
      <c r="B14" s="286" t="s">
        <v>273</v>
      </c>
      <c r="C14" s="283"/>
      <c r="D14" s="282"/>
      <c r="E14" s="282"/>
      <c r="F14" s="281"/>
      <c r="G14" s="394">
        <f>SUM(H150+H156+H164+H176+H180+H186+H208/2)</f>
        <v>0</v>
      </c>
      <c r="H14" s="395">
        <v>0</v>
      </c>
      <c r="I14" s="395">
        <f>SUM(G14+H14)</f>
        <v>0</v>
      </c>
    </row>
    <row r="15" spans="1:9" ht="15">
      <c r="A15" s="11"/>
      <c r="B15" s="12"/>
      <c r="C15" s="5"/>
      <c r="D15" s="45"/>
      <c r="E15" s="45"/>
      <c r="F15" s="46"/>
      <c r="G15" s="396"/>
      <c r="H15" s="396"/>
      <c r="I15" s="396"/>
    </row>
    <row r="16" spans="1:9" ht="15">
      <c r="A16" s="11"/>
      <c r="B16" s="286" t="s">
        <v>272</v>
      </c>
      <c r="C16" s="283"/>
      <c r="D16" s="282"/>
      <c r="E16" s="282"/>
      <c r="F16" s="281"/>
      <c r="G16" s="394">
        <f>SUM(H152+H158+H166+H178+H182+H208/2)</f>
        <v>0</v>
      </c>
      <c r="H16" s="395">
        <v>0</v>
      </c>
      <c r="I16" s="395">
        <f>SUM(G16+H16)</f>
        <v>0</v>
      </c>
    </row>
    <row r="17" spans="1:9" ht="15">
      <c r="A17" s="11"/>
      <c r="B17" s="12"/>
      <c r="C17" s="5"/>
      <c r="D17" s="45"/>
      <c r="E17" s="45"/>
      <c r="F17" s="46"/>
      <c r="G17" s="396"/>
      <c r="H17" s="396"/>
      <c r="I17" s="396"/>
    </row>
    <row r="18" spans="1:9" ht="15">
      <c r="A18" s="11"/>
      <c r="B18" s="286" t="s">
        <v>271</v>
      </c>
      <c r="C18" s="283"/>
      <c r="D18" s="282"/>
      <c r="E18" s="282"/>
      <c r="F18" s="281"/>
      <c r="G18" s="394">
        <f>SUM(G12-G14-G16)</f>
        <v>0</v>
      </c>
      <c r="H18" s="394">
        <f>SUM(H12-H14-H16)</f>
        <v>0</v>
      </c>
      <c r="I18" s="395">
        <f>SUM(G18+H18)</f>
        <v>0</v>
      </c>
    </row>
    <row r="19" spans="1:9" ht="15">
      <c r="A19" s="11"/>
      <c r="B19" s="12"/>
      <c r="C19" s="5"/>
      <c r="D19" s="45"/>
      <c r="E19" s="45"/>
      <c r="F19" s="46"/>
      <c r="G19" s="396"/>
      <c r="H19" s="396"/>
      <c r="I19" s="396"/>
    </row>
    <row r="20" spans="1:9" ht="15">
      <c r="A20" s="285" t="s">
        <v>14</v>
      </c>
      <c r="B20" s="284"/>
      <c r="C20" s="283"/>
      <c r="D20" s="282"/>
      <c r="E20" s="282"/>
      <c r="F20" s="281"/>
      <c r="G20" s="394">
        <v>0</v>
      </c>
      <c r="H20" s="395">
        <v>0</v>
      </c>
      <c r="I20" s="395">
        <f>SUM(G20+H20)</f>
        <v>0</v>
      </c>
    </row>
    <row r="21" spans="1:9" ht="15">
      <c r="A21" s="11"/>
      <c r="B21" s="12"/>
      <c r="C21" s="5"/>
      <c r="D21" s="45"/>
      <c r="E21" s="45"/>
      <c r="F21" s="46"/>
      <c r="G21" s="396"/>
      <c r="H21" s="396"/>
      <c r="I21" s="396"/>
    </row>
    <row r="22" spans="1:9" ht="15">
      <c r="A22" s="285" t="s">
        <v>17</v>
      </c>
      <c r="B22" s="284"/>
      <c r="C22" s="283"/>
      <c r="D22" s="282"/>
      <c r="E22" s="282"/>
      <c r="F22" s="281"/>
      <c r="G22" s="394">
        <v>0</v>
      </c>
      <c r="H22" s="395">
        <v>0</v>
      </c>
      <c r="I22" s="395">
        <f>SUM(G22+H22)</f>
        <v>0</v>
      </c>
    </row>
    <row r="23" spans="1:9" ht="15">
      <c r="A23" s="11"/>
      <c r="B23" s="12"/>
      <c r="C23" s="5"/>
      <c r="D23" s="45"/>
      <c r="E23" s="45"/>
      <c r="F23" s="46"/>
      <c r="G23" s="396"/>
      <c r="H23" s="396"/>
      <c r="I23" s="396"/>
    </row>
    <row r="24" spans="1:9" ht="15">
      <c r="A24" s="285" t="s">
        <v>16</v>
      </c>
      <c r="B24" s="284"/>
      <c r="C24" s="283"/>
      <c r="D24" s="282"/>
      <c r="E24" s="282"/>
      <c r="F24" s="281"/>
      <c r="G24" s="394">
        <f>SUM(H240)</f>
        <v>0</v>
      </c>
      <c r="H24" s="395">
        <f>SUM(I240)</f>
        <v>0</v>
      </c>
      <c r="I24" s="395">
        <f>SUM(G24+H24)</f>
        <v>0</v>
      </c>
    </row>
    <row r="25" spans="1:9" ht="15">
      <c r="A25" s="11"/>
      <c r="B25" s="12"/>
      <c r="C25" s="5"/>
      <c r="D25" s="45"/>
      <c r="E25" s="45"/>
      <c r="F25" s="46"/>
      <c r="G25" s="396"/>
      <c r="H25" s="396"/>
      <c r="I25" s="396"/>
    </row>
    <row r="26" spans="1:9" ht="15">
      <c r="A26" s="285" t="s">
        <v>6</v>
      </c>
      <c r="B26" s="284"/>
      <c r="C26" s="283"/>
      <c r="D26" s="282"/>
      <c r="E26" s="282"/>
      <c r="F26" s="281"/>
      <c r="G26" s="394">
        <f>SUM(H252)</f>
        <v>0</v>
      </c>
      <c r="H26" s="395">
        <f>SUM(I252)</f>
        <v>0</v>
      </c>
      <c r="I26" s="395">
        <f>SUM(G26+H26)</f>
        <v>0</v>
      </c>
    </row>
    <row r="27" spans="1:9" ht="15" thickBot="1">
      <c r="G27" s="397"/>
      <c r="H27" s="397"/>
      <c r="I27" s="397"/>
    </row>
    <row r="28" spans="1:9" ht="16.5" thickTop="1" thickBot="1">
      <c r="D28" s="9"/>
      <c r="E28" s="10" t="s">
        <v>197</v>
      </c>
      <c r="F28" s="72"/>
      <c r="G28" s="398">
        <f>SUM(G8+G10+G12+G24+G26)</f>
        <v>0</v>
      </c>
      <c r="H28" s="398">
        <f>SUM(H8+H10+H12+H24+H26)</f>
        <v>0</v>
      </c>
      <c r="I28" s="398">
        <f>SUM(I8+I10+I12+I24+I26)</f>
        <v>0</v>
      </c>
    </row>
    <row r="29" spans="1:9" ht="15" thickTop="1">
      <c r="E29" s="6"/>
      <c r="F29" s="7"/>
      <c r="G29" s="397"/>
      <c r="H29" s="397"/>
      <c r="I29" s="397"/>
    </row>
    <row r="30" spans="1:9">
      <c r="E30" s="7" t="s">
        <v>40</v>
      </c>
      <c r="F30" s="7"/>
      <c r="G30" s="397">
        <f>0.22*G28</f>
        <v>0</v>
      </c>
      <c r="H30" s="397">
        <f>0.22*H28</f>
        <v>0</v>
      </c>
      <c r="I30" s="397">
        <f>0.22*I28</f>
        <v>0</v>
      </c>
    </row>
    <row r="31" spans="1:9" ht="15" thickBot="1">
      <c r="E31" s="6"/>
      <c r="F31" s="7"/>
      <c r="G31" s="397"/>
      <c r="H31" s="397"/>
      <c r="I31" s="397"/>
    </row>
    <row r="32" spans="1:9" ht="16.5" thickTop="1" thickBot="1">
      <c r="E32" s="43" t="s">
        <v>41</v>
      </c>
      <c r="F32" s="44"/>
      <c r="G32" s="399">
        <f>SUM(G28:G30)</f>
        <v>0</v>
      </c>
      <c r="H32" s="399">
        <f>SUM(H28:H30)</f>
        <v>0</v>
      </c>
      <c r="I32" s="400">
        <f>SUM(I28:I30)</f>
        <v>0</v>
      </c>
    </row>
    <row r="33" spans="2:8" ht="15" thickTop="1"/>
    <row r="37" spans="2:8">
      <c r="B37" s="4" t="s">
        <v>43</v>
      </c>
      <c r="F37" s="34"/>
    </row>
    <row r="38" spans="2:8">
      <c r="F38" s="34"/>
    </row>
    <row r="39" spans="2:8" ht="84" customHeight="1">
      <c r="B39" s="631" t="s">
        <v>44</v>
      </c>
      <c r="C39" s="632"/>
      <c r="D39" s="632"/>
      <c r="E39" s="632"/>
      <c r="F39" s="632"/>
      <c r="G39" s="632"/>
      <c r="H39" s="2"/>
    </row>
    <row r="52" spans="1:9" ht="15">
      <c r="A52" s="11" t="s">
        <v>0</v>
      </c>
      <c r="B52" s="12"/>
    </row>
    <row r="54" spans="1:9" ht="15">
      <c r="A54" s="13" t="s">
        <v>30</v>
      </c>
      <c r="B54" s="14"/>
      <c r="C54" s="5"/>
    </row>
    <row r="55" spans="1:9" ht="25.5">
      <c r="A55" s="13"/>
      <c r="B55" s="14"/>
      <c r="C55" s="280" t="s">
        <v>151</v>
      </c>
      <c r="D55" s="280" t="s">
        <v>152</v>
      </c>
      <c r="E55" s="280" t="s">
        <v>153</v>
      </c>
      <c r="F55" s="280" t="s">
        <v>154</v>
      </c>
      <c r="G55" s="280" t="s">
        <v>155</v>
      </c>
      <c r="H55" s="280" t="s">
        <v>101</v>
      </c>
      <c r="I55" s="280" t="s">
        <v>102</v>
      </c>
    </row>
    <row r="56" spans="1:9" ht="42.75">
      <c r="A56" s="273" t="s">
        <v>1</v>
      </c>
      <c r="B56" s="272">
        <v>11121</v>
      </c>
      <c r="C56" s="278" t="s">
        <v>270</v>
      </c>
      <c r="D56" s="270" t="s">
        <v>12</v>
      </c>
      <c r="E56" s="270">
        <v>0.22</v>
      </c>
      <c r="F56" s="268">
        <v>0</v>
      </c>
      <c r="G56" s="401"/>
      <c r="H56" s="402">
        <f>+E56*G56</f>
        <v>0</v>
      </c>
      <c r="I56" s="402">
        <f>+F56*G56</f>
        <v>0</v>
      </c>
    </row>
    <row r="57" spans="1:9">
      <c r="G57" s="397"/>
      <c r="H57" s="397"/>
      <c r="I57" s="397"/>
    </row>
    <row r="58" spans="1:9" ht="57">
      <c r="A58" s="273" t="s">
        <v>2</v>
      </c>
      <c r="B58" s="272">
        <v>11131</v>
      </c>
      <c r="C58" s="279" t="s">
        <v>269</v>
      </c>
      <c r="D58" s="270" t="s">
        <v>12</v>
      </c>
      <c r="E58" s="270">
        <v>0.22</v>
      </c>
      <c r="F58" s="268">
        <v>0</v>
      </c>
      <c r="G58" s="401"/>
      <c r="H58" s="402">
        <f>+E58*G58</f>
        <v>0</v>
      </c>
      <c r="I58" s="402">
        <f>+F58*G58</f>
        <v>0</v>
      </c>
    </row>
    <row r="59" spans="1:9">
      <c r="G59" s="397"/>
      <c r="H59" s="397"/>
      <c r="I59" s="397"/>
    </row>
    <row r="60" spans="1:9" ht="60.75" customHeight="1">
      <c r="A60" s="273" t="s">
        <v>4</v>
      </c>
      <c r="B60" s="272">
        <v>11131</v>
      </c>
      <c r="C60" s="278" t="s">
        <v>268</v>
      </c>
      <c r="D60" s="270" t="s">
        <v>207</v>
      </c>
      <c r="E60" s="268">
        <v>170</v>
      </c>
      <c r="F60" s="268">
        <v>0</v>
      </c>
      <c r="G60" s="401"/>
      <c r="H60" s="402">
        <f>+E60*G60</f>
        <v>0</v>
      </c>
      <c r="I60" s="402">
        <f>+F60*G60</f>
        <v>0</v>
      </c>
    </row>
    <row r="61" spans="1:9">
      <c r="E61" s="6"/>
      <c r="F61" s="7"/>
      <c r="G61" s="397"/>
      <c r="H61" s="403"/>
      <c r="I61" s="403"/>
    </row>
    <row r="62" spans="1:9" ht="42.75">
      <c r="A62" s="273" t="s">
        <v>13</v>
      </c>
      <c r="B62" s="272">
        <v>11221</v>
      </c>
      <c r="C62" s="278" t="s">
        <v>267</v>
      </c>
      <c r="D62" s="270" t="s">
        <v>3</v>
      </c>
      <c r="E62" s="270">
        <v>12</v>
      </c>
      <c r="F62" s="269">
        <v>0</v>
      </c>
      <c r="G62" s="401"/>
      <c r="H62" s="402">
        <f>+E62*G62</f>
        <v>0</v>
      </c>
      <c r="I62" s="402">
        <f>+F62*G62</f>
        <v>0</v>
      </c>
    </row>
    <row r="63" spans="1:9">
      <c r="G63" s="397"/>
      <c r="H63" s="397"/>
      <c r="I63" s="397"/>
    </row>
    <row r="64" spans="1:9" ht="15">
      <c r="A64" s="16" t="s">
        <v>31</v>
      </c>
      <c r="D64" s="17"/>
      <c r="E64" s="17"/>
      <c r="G64" s="397"/>
      <c r="H64" s="397"/>
      <c r="I64" s="397"/>
    </row>
    <row r="65" spans="1:13">
      <c r="A65" s="18"/>
      <c r="D65" s="17"/>
      <c r="E65" s="17"/>
      <c r="G65" s="397"/>
      <c r="H65" s="397"/>
      <c r="I65" s="397"/>
    </row>
    <row r="66" spans="1:13" s="69" customFormat="1">
      <c r="A66" s="67" t="s">
        <v>67</v>
      </c>
      <c r="B66" s="63"/>
      <c r="C66" s="64"/>
      <c r="D66" s="65"/>
      <c r="E66" s="65"/>
      <c r="F66" s="68"/>
      <c r="G66" s="404"/>
      <c r="H66" s="404"/>
      <c r="I66" s="404"/>
    </row>
    <row r="67" spans="1:13" ht="15">
      <c r="A67" s="16"/>
      <c r="D67" s="17"/>
      <c r="E67" s="17"/>
      <c r="G67" s="397"/>
      <c r="H67" s="397"/>
      <c r="I67" s="397"/>
    </row>
    <row r="68" spans="1:13" ht="57">
      <c r="A68" s="160" t="s">
        <v>18</v>
      </c>
      <c r="B68" s="161">
        <v>12110</v>
      </c>
      <c r="C68" s="162" t="s">
        <v>60</v>
      </c>
      <c r="D68" s="168" t="s">
        <v>86</v>
      </c>
      <c r="E68" s="168">
        <v>357</v>
      </c>
      <c r="F68" s="169">
        <v>0</v>
      </c>
      <c r="G68" s="405"/>
      <c r="H68" s="402">
        <f>+E68*G68</f>
        <v>0</v>
      </c>
      <c r="I68" s="406">
        <f>F68*G68</f>
        <v>0</v>
      </c>
    </row>
    <row r="69" spans="1:13">
      <c r="A69" s="19"/>
      <c r="D69" s="17"/>
      <c r="E69" s="17"/>
      <c r="G69" s="397"/>
      <c r="H69" s="397"/>
      <c r="I69" s="397"/>
    </row>
    <row r="70" spans="1:13">
      <c r="A70" s="67" t="s">
        <v>72</v>
      </c>
      <c r="B70" s="63"/>
      <c r="C70" s="64"/>
      <c r="D70" s="65"/>
      <c r="E70" s="65"/>
      <c r="F70" s="68"/>
      <c r="G70" s="404"/>
      <c r="H70" s="404"/>
      <c r="I70" s="404"/>
    </row>
    <row r="71" spans="1:13" ht="15">
      <c r="A71" s="16"/>
      <c r="D71" s="17"/>
      <c r="E71" s="17"/>
      <c r="G71" s="397"/>
      <c r="H71" s="397"/>
      <c r="I71" s="397"/>
    </row>
    <row r="72" spans="1:13" s="69" customFormat="1" ht="15" customHeight="1">
      <c r="A72" s="160" t="s">
        <v>15</v>
      </c>
      <c r="B72" s="161">
        <v>12211</v>
      </c>
      <c r="C72" s="162" t="s">
        <v>45</v>
      </c>
      <c r="D72" s="168" t="s">
        <v>3</v>
      </c>
      <c r="E72" s="168">
        <v>6</v>
      </c>
      <c r="F72" s="169">
        <v>0</v>
      </c>
      <c r="G72" s="405"/>
      <c r="H72" s="402">
        <f>+E72*G72</f>
        <v>0</v>
      </c>
      <c r="I72" s="406">
        <f>F72*G72</f>
        <v>0</v>
      </c>
      <c r="M72" s="71"/>
    </row>
    <row r="73" spans="1:13" ht="15">
      <c r="A73" s="19"/>
      <c r="D73" s="17"/>
      <c r="E73" s="17"/>
      <c r="G73" s="397"/>
      <c r="H73" s="397"/>
      <c r="I73" s="397"/>
      <c r="M73" s="47"/>
    </row>
    <row r="74" spans="1:13" ht="15" customHeight="1">
      <c r="A74" s="62" t="s">
        <v>46</v>
      </c>
      <c r="B74" s="63"/>
      <c r="C74" s="64"/>
      <c r="D74" s="65"/>
      <c r="E74" s="65"/>
      <c r="F74" s="66"/>
      <c r="G74" s="404"/>
      <c r="H74" s="404"/>
      <c r="I74" s="404"/>
      <c r="M74" s="47"/>
    </row>
    <row r="75" spans="1:13" ht="15">
      <c r="A75" s="19"/>
      <c r="D75" s="17"/>
      <c r="E75" s="17"/>
      <c r="F75" s="34"/>
      <c r="G75" s="397"/>
      <c r="H75" s="397"/>
      <c r="I75" s="397"/>
      <c r="M75" s="47"/>
    </row>
    <row r="76" spans="1:13" s="623" customFormat="1" ht="59.25" customHeight="1">
      <c r="A76" s="170" t="s">
        <v>19</v>
      </c>
      <c r="B76" s="161">
        <v>12321</v>
      </c>
      <c r="C76" s="162" t="s">
        <v>73</v>
      </c>
      <c r="D76" s="168" t="s">
        <v>86</v>
      </c>
      <c r="E76" s="168">
        <v>425</v>
      </c>
      <c r="F76" s="171">
        <v>0</v>
      </c>
      <c r="G76" s="405"/>
      <c r="H76" s="402">
        <f>+E76*G76</f>
        <v>0</v>
      </c>
      <c r="I76" s="406">
        <f>F76*G76</f>
        <v>0</v>
      </c>
      <c r="M76" s="47"/>
    </row>
    <row r="77" spans="1:13" s="623" customFormat="1" ht="15">
      <c r="A77" s="19"/>
      <c r="B77" s="4"/>
      <c r="C77" s="8"/>
      <c r="D77" s="17"/>
      <c r="E77" s="17"/>
      <c r="F77" s="34"/>
      <c r="G77" s="397"/>
      <c r="H77" s="397"/>
      <c r="I77" s="397"/>
      <c r="M77" s="47"/>
    </row>
    <row r="78" spans="1:13" s="623" customFormat="1" ht="73.5" customHeight="1">
      <c r="A78" s="170" t="s">
        <v>20</v>
      </c>
      <c r="B78" s="161">
        <v>12322</v>
      </c>
      <c r="C78" s="162" t="s">
        <v>266</v>
      </c>
      <c r="D78" s="168" t="s">
        <v>86</v>
      </c>
      <c r="E78" s="168">
        <v>222</v>
      </c>
      <c r="F78" s="171">
        <v>0</v>
      </c>
      <c r="G78" s="405"/>
      <c r="H78" s="402">
        <f>+E78*G78</f>
        <v>0</v>
      </c>
      <c r="I78" s="406">
        <f>F78*G78</f>
        <v>0</v>
      </c>
      <c r="M78" s="47"/>
    </row>
    <row r="79" spans="1:13" ht="15">
      <c r="A79" s="19"/>
      <c r="D79" s="17"/>
      <c r="E79" s="17"/>
      <c r="F79" s="34"/>
      <c r="G79" s="397"/>
      <c r="H79" s="397"/>
      <c r="I79" s="397"/>
      <c r="M79" s="47"/>
    </row>
    <row r="80" spans="1:13" ht="60.75" customHeight="1">
      <c r="A80" s="170" t="s">
        <v>21</v>
      </c>
      <c r="B80" s="161">
        <v>12322</v>
      </c>
      <c r="C80" s="162" t="s">
        <v>74</v>
      </c>
      <c r="D80" s="168" t="s">
        <v>86</v>
      </c>
      <c r="E80" s="168">
        <v>485</v>
      </c>
      <c r="F80" s="171">
        <v>185</v>
      </c>
      <c r="G80" s="405"/>
      <c r="H80" s="402">
        <f>+E80*G80</f>
        <v>0</v>
      </c>
      <c r="I80" s="406">
        <f>F80*G80</f>
        <v>0</v>
      </c>
      <c r="M80" s="47"/>
    </row>
    <row r="81" spans="1:13" ht="15">
      <c r="A81" s="19"/>
      <c r="D81" s="17"/>
      <c r="E81" s="17"/>
      <c r="F81" s="34"/>
      <c r="G81" s="397"/>
      <c r="H81" s="397"/>
      <c r="I81" s="397"/>
      <c r="M81" s="47"/>
    </row>
    <row r="82" spans="1:13" ht="60" customHeight="1">
      <c r="A82" s="170" t="s">
        <v>22</v>
      </c>
      <c r="B82" s="161">
        <v>12322</v>
      </c>
      <c r="C82" s="162" t="s">
        <v>265</v>
      </c>
      <c r="D82" s="168" t="s">
        <v>86</v>
      </c>
      <c r="E82" s="168">
        <v>85</v>
      </c>
      <c r="F82" s="171">
        <v>83</v>
      </c>
      <c r="G82" s="405"/>
      <c r="H82" s="402">
        <f>+E82*G82</f>
        <v>0</v>
      </c>
      <c r="I82" s="406">
        <f>F82*G82</f>
        <v>0</v>
      </c>
      <c r="M82" s="47"/>
    </row>
    <row r="83" spans="1:13" ht="15">
      <c r="A83" s="19"/>
      <c r="D83" s="17"/>
      <c r="E83" s="17"/>
      <c r="F83" s="34"/>
      <c r="G83" s="397"/>
      <c r="H83" s="397"/>
      <c r="I83" s="397"/>
      <c r="M83" s="47"/>
    </row>
    <row r="84" spans="1:13" ht="46.5" customHeight="1">
      <c r="A84" s="170" t="s">
        <v>23</v>
      </c>
      <c r="B84" s="161">
        <v>12345</v>
      </c>
      <c r="C84" s="162" t="s">
        <v>66</v>
      </c>
      <c r="D84" s="168" t="s">
        <v>86</v>
      </c>
      <c r="E84" s="168">
        <v>177</v>
      </c>
      <c r="F84" s="171">
        <v>0</v>
      </c>
      <c r="G84" s="405"/>
      <c r="H84" s="402">
        <f>+E84*G84</f>
        <v>0</v>
      </c>
      <c r="I84" s="406">
        <f>F84*G84</f>
        <v>0</v>
      </c>
      <c r="M84" s="47"/>
    </row>
    <row r="85" spans="1:13" ht="15">
      <c r="A85" s="19"/>
      <c r="D85" s="17"/>
      <c r="E85" s="17"/>
      <c r="F85" s="34"/>
      <c r="G85" s="397"/>
      <c r="H85" s="397"/>
      <c r="I85" s="397"/>
      <c r="M85" s="47"/>
    </row>
    <row r="86" spans="1:13" ht="42.75">
      <c r="A86" s="170" t="s">
        <v>24</v>
      </c>
      <c r="B86" s="161">
        <v>12345</v>
      </c>
      <c r="C86" s="162" t="s">
        <v>264</v>
      </c>
      <c r="D86" s="168" t="s">
        <v>86</v>
      </c>
      <c r="E86" s="168">
        <v>16</v>
      </c>
      <c r="F86" s="171">
        <v>29</v>
      </c>
      <c r="G86" s="405"/>
      <c r="H86" s="402">
        <f>+E86*G86</f>
        <v>0</v>
      </c>
      <c r="I86" s="406">
        <f>F86*G86</f>
        <v>0</v>
      </c>
      <c r="M86" s="47"/>
    </row>
    <row r="87" spans="1:13">
      <c r="A87" s="19"/>
      <c r="D87" s="17"/>
      <c r="E87" s="17"/>
      <c r="F87" s="34"/>
      <c r="G87" s="397"/>
      <c r="H87" s="397"/>
      <c r="I87" s="397"/>
    </row>
    <row r="88" spans="1:13" ht="42.75">
      <c r="A88" s="170" t="s">
        <v>25</v>
      </c>
      <c r="B88" s="161">
        <v>12371</v>
      </c>
      <c r="C88" s="162" t="s">
        <v>75</v>
      </c>
      <c r="D88" s="168" t="s">
        <v>86</v>
      </c>
      <c r="E88" s="168">
        <v>0</v>
      </c>
      <c r="F88" s="171">
        <v>1393.2</v>
      </c>
      <c r="G88" s="405"/>
      <c r="H88" s="402">
        <f>+E88*G88</f>
        <v>0</v>
      </c>
      <c r="I88" s="406">
        <f>F88*G88</f>
        <v>0</v>
      </c>
      <c r="M88" s="47"/>
    </row>
    <row r="89" spans="1:13" ht="15">
      <c r="A89" s="19"/>
      <c r="D89" s="17"/>
      <c r="E89" s="17"/>
      <c r="F89" s="34"/>
      <c r="G89" s="397"/>
      <c r="H89" s="397"/>
      <c r="I89" s="397"/>
      <c r="M89" s="47"/>
    </row>
    <row r="90" spans="1:13" ht="42.75">
      <c r="A90" s="170" t="s">
        <v>63</v>
      </c>
      <c r="B90" s="161">
        <v>12381</v>
      </c>
      <c r="C90" s="162" t="s">
        <v>61</v>
      </c>
      <c r="D90" s="168" t="s">
        <v>87</v>
      </c>
      <c r="E90" s="168">
        <v>110</v>
      </c>
      <c r="F90" s="171">
        <v>0</v>
      </c>
      <c r="G90" s="405"/>
      <c r="H90" s="402">
        <f>+E90*G90</f>
        <v>0</v>
      </c>
      <c r="I90" s="406">
        <f>F90*G90</f>
        <v>0</v>
      </c>
      <c r="M90" s="47"/>
    </row>
    <row r="91" spans="1:13" ht="15">
      <c r="A91" s="19"/>
      <c r="D91" s="17"/>
      <c r="E91" s="17"/>
      <c r="F91" s="34"/>
      <c r="G91" s="397"/>
      <c r="H91" s="397"/>
      <c r="I91" s="397"/>
      <c r="M91" s="47"/>
    </row>
    <row r="92" spans="1:13" ht="45" customHeight="1">
      <c r="A92" s="170" t="s">
        <v>64</v>
      </c>
      <c r="B92" s="161">
        <v>12382</v>
      </c>
      <c r="C92" s="162" t="s">
        <v>47</v>
      </c>
      <c r="D92" s="168" t="s">
        <v>87</v>
      </c>
      <c r="E92" s="168">
        <v>429</v>
      </c>
      <c r="F92" s="171">
        <v>0</v>
      </c>
      <c r="G92" s="405"/>
      <c r="H92" s="402">
        <f>+E92*G92</f>
        <v>0</v>
      </c>
      <c r="I92" s="406">
        <f>F92*G92</f>
        <v>0</v>
      </c>
      <c r="M92" s="47"/>
    </row>
    <row r="93" spans="1:13" ht="16.5" customHeight="1">
      <c r="A93" s="19"/>
      <c r="D93" s="17"/>
      <c r="E93" s="17"/>
      <c r="F93" s="34"/>
      <c r="G93" s="397"/>
      <c r="H93" s="397"/>
      <c r="I93" s="397"/>
      <c r="M93" s="47"/>
    </row>
    <row r="94" spans="1:13" s="623" customFormat="1" ht="30.75" customHeight="1">
      <c r="A94" s="170" t="s">
        <v>68</v>
      </c>
      <c r="B94" s="161">
        <v>12391</v>
      </c>
      <c r="C94" s="162" t="s">
        <v>62</v>
      </c>
      <c r="D94" s="168" t="s">
        <v>87</v>
      </c>
      <c r="E94" s="168">
        <v>508</v>
      </c>
      <c r="F94" s="171">
        <v>0</v>
      </c>
      <c r="G94" s="405"/>
      <c r="H94" s="402">
        <f>+E94*G94</f>
        <v>0</v>
      </c>
      <c r="I94" s="406">
        <f>F94*G94</f>
        <v>0</v>
      </c>
      <c r="M94" s="47"/>
    </row>
    <row r="95" spans="1:13" s="623" customFormat="1" ht="16.5" customHeight="1">
      <c r="A95" s="19"/>
      <c r="B95" s="4"/>
      <c r="C95" s="8"/>
      <c r="D95" s="17"/>
      <c r="E95" s="17"/>
      <c r="F95" s="34"/>
      <c r="G95" s="397"/>
      <c r="H95" s="397"/>
      <c r="I95" s="397"/>
      <c r="M95" s="47"/>
    </row>
    <row r="96" spans="1:13" s="623" customFormat="1" ht="32.25" customHeight="1">
      <c r="A96" s="170" t="s">
        <v>69</v>
      </c>
      <c r="B96" s="161">
        <v>12391</v>
      </c>
      <c r="C96" s="162" t="s">
        <v>48</v>
      </c>
      <c r="D96" s="168" t="s">
        <v>87</v>
      </c>
      <c r="E96" s="168">
        <v>438</v>
      </c>
      <c r="F96" s="171">
        <v>0</v>
      </c>
      <c r="G96" s="405"/>
      <c r="H96" s="402">
        <f>+E96*G96</f>
        <v>0</v>
      </c>
      <c r="I96" s="406">
        <f>F96*G96</f>
        <v>0</v>
      </c>
      <c r="M96" s="47"/>
    </row>
    <row r="97" spans="1:13" ht="16.5" customHeight="1">
      <c r="A97" s="19"/>
      <c r="D97" s="17"/>
      <c r="E97" s="17"/>
      <c r="F97" s="34"/>
      <c r="G97" s="397"/>
      <c r="H97" s="397"/>
      <c r="I97" s="397"/>
      <c r="M97" s="47"/>
    </row>
    <row r="98" spans="1:13" ht="42.75">
      <c r="A98" s="170" t="s">
        <v>70</v>
      </c>
      <c r="B98" s="161">
        <v>12391</v>
      </c>
      <c r="C98" s="162" t="s">
        <v>263</v>
      </c>
      <c r="D98" s="168" t="s">
        <v>87</v>
      </c>
      <c r="E98" s="168">
        <v>21</v>
      </c>
      <c r="F98" s="171">
        <v>81</v>
      </c>
      <c r="G98" s="405"/>
      <c r="H98" s="402">
        <f>+E98*G98</f>
        <v>0</v>
      </c>
      <c r="I98" s="406">
        <f>F98*G98</f>
        <v>0</v>
      </c>
    </row>
    <row r="99" spans="1:13">
      <c r="A99" s="19"/>
      <c r="D99" s="17"/>
      <c r="E99" s="17"/>
      <c r="F99" s="34"/>
      <c r="G99" s="397"/>
      <c r="H99" s="397"/>
      <c r="I99" s="397"/>
    </row>
    <row r="100" spans="1:13" ht="15.75">
      <c r="A100" s="45" t="s">
        <v>80</v>
      </c>
      <c r="D100" s="17"/>
      <c r="E100" s="17"/>
      <c r="F100" s="34"/>
      <c r="G100" s="397"/>
      <c r="H100" s="397"/>
      <c r="I100" s="397"/>
      <c r="M100" s="47"/>
    </row>
    <row r="101" spans="1:13">
      <c r="A101" s="19"/>
      <c r="D101" s="17"/>
      <c r="E101" s="17"/>
      <c r="F101" s="34"/>
      <c r="G101" s="397"/>
      <c r="H101" s="397"/>
      <c r="I101" s="397"/>
    </row>
    <row r="102" spans="1:13" ht="71.25">
      <c r="A102" s="170" t="s">
        <v>82</v>
      </c>
      <c r="B102" s="161">
        <v>12498</v>
      </c>
      <c r="C102" s="162" t="s">
        <v>81</v>
      </c>
      <c r="D102" s="168" t="s">
        <v>3</v>
      </c>
      <c r="E102" s="168">
        <v>20</v>
      </c>
      <c r="F102" s="169">
        <v>5</v>
      </c>
      <c r="G102" s="405"/>
      <c r="H102" s="402">
        <f>+E102*G102</f>
        <v>0</v>
      </c>
      <c r="I102" s="406">
        <f>F102*G102</f>
        <v>0</v>
      </c>
      <c r="M102" s="47"/>
    </row>
    <row r="103" spans="1:13" ht="15">
      <c r="A103" s="19"/>
      <c r="D103" s="17"/>
      <c r="E103" s="17"/>
      <c r="G103" s="397"/>
      <c r="H103" s="397"/>
      <c r="I103" s="397"/>
      <c r="M103" s="47"/>
    </row>
    <row r="104" spans="1:13" s="69" customFormat="1" ht="15">
      <c r="A104" s="16" t="s">
        <v>32</v>
      </c>
      <c r="B104" s="4"/>
      <c r="C104" s="8"/>
      <c r="D104" s="17"/>
      <c r="E104" s="17"/>
      <c r="F104" s="6"/>
      <c r="G104" s="397"/>
      <c r="H104" s="397"/>
      <c r="I104" s="397"/>
    </row>
    <row r="105" spans="1:13">
      <c r="A105" s="18"/>
      <c r="D105" s="17"/>
      <c r="E105" s="17"/>
      <c r="G105" s="397"/>
      <c r="H105" s="397"/>
      <c r="I105" s="397"/>
    </row>
    <row r="106" spans="1:13">
      <c r="A106" s="67" t="s">
        <v>26</v>
      </c>
      <c r="B106" s="63"/>
      <c r="C106" s="64"/>
      <c r="D106" s="65"/>
      <c r="E106" s="65"/>
      <c r="F106" s="68"/>
      <c r="G106" s="404"/>
      <c r="H106" s="404"/>
      <c r="I106" s="404"/>
    </row>
    <row r="107" spans="1:13" ht="15">
      <c r="A107" s="16"/>
      <c r="D107" s="17"/>
      <c r="E107" s="17"/>
      <c r="G107" s="397"/>
      <c r="H107" s="397"/>
      <c r="I107" s="397"/>
    </row>
    <row r="108" spans="1:13" ht="42.75">
      <c r="A108" s="160" t="s">
        <v>93</v>
      </c>
      <c r="B108" s="161">
        <v>13113</v>
      </c>
      <c r="C108" s="162" t="s">
        <v>65</v>
      </c>
      <c r="D108" s="168" t="s">
        <v>27</v>
      </c>
      <c r="E108" s="168">
        <v>45</v>
      </c>
      <c r="F108" s="169">
        <v>0</v>
      </c>
      <c r="G108" s="405"/>
      <c r="H108" s="402">
        <f>+E108*G108</f>
        <v>0</v>
      </c>
      <c r="I108" s="406">
        <f>F108*G108</f>
        <v>0</v>
      </c>
      <c r="J108" s="1"/>
      <c r="K108" s="1"/>
    </row>
    <row r="109" spans="1:13" ht="15" thickBot="1">
      <c r="A109" s="19"/>
      <c r="D109" s="17"/>
      <c r="E109" s="17"/>
      <c r="G109" s="397"/>
      <c r="H109" s="397"/>
      <c r="I109" s="397"/>
      <c r="J109" s="1"/>
    </row>
    <row r="110" spans="1:13" ht="16.5" thickTop="1" thickBot="1">
      <c r="F110" s="10" t="s">
        <v>11</v>
      </c>
      <c r="G110" s="407"/>
      <c r="H110" s="398">
        <f>SUM(H56:H108)</f>
        <v>0</v>
      </c>
      <c r="I110" s="398">
        <f>SUM(I56:I108)</f>
        <v>0</v>
      </c>
      <c r="J110" s="1"/>
      <c r="K110" s="1"/>
    </row>
    <row r="111" spans="1:13" ht="15" thickTop="1">
      <c r="G111" s="397"/>
      <c r="H111" s="397"/>
      <c r="I111" s="397"/>
    </row>
    <row r="112" spans="1:13" ht="15">
      <c r="A112" s="11" t="s">
        <v>5</v>
      </c>
      <c r="B112" s="12"/>
      <c r="C112" s="5"/>
      <c r="G112" s="397"/>
      <c r="H112" s="397"/>
      <c r="I112" s="397"/>
    </row>
    <row r="113" spans="1:11" ht="15">
      <c r="A113" s="11"/>
      <c r="B113" s="12"/>
      <c r="C113" s="5"/>
      <c r="G113" s="397"/>
      <c r="H113" s="397"/>
      <c r="I113" s="397"/>
    </row>
    <row r="114" spans="1:11" ht="15">
      <c r="A114" s="11" t="s">
        <v>33</v>
      </c>
      <c r="B114" s="12"/>
      <c r="C114" s="5"/>
      <c r="G114" s="397"/>
      <c r="H114" s="397"/>
      <c r="I114" s="397"/>
      <c r="J114" s="1"/>
      <c r="K114" s="1"/>
    </row>
    <row r="115" spans="1:11" ht="15">
      <c r="A115" s="11"/>
      <c r="B115" s="12"/>
      <c r="C115" s="5"/>
      <c r="G115" s="397"/>
      <c r="H115" s="397"/>
      <c r="I115" s="397"/>
      <c r="J115" s="1"/>
      <c r="K115" s="1"/>
    </row>
    <row r="116" spans="1:11" ht="42.75">
      <c r="A116" s="273" t="s">
        <v>1</v>
      </c>
      <c r="B116" s="272">
        <v>21114</v>
      </c>
      <c r="C116" s="274" t="s">
        <v>49</v>
      </c>
      <c r="D116" s="270" t="s">
        <v>88</v>
      </c>
      <c r="E116" s="270">
        <v>49</v>
      </c>
      <c r="F116" s="269">
        <v>5</v>
      </c>
      <c r="G116" s="401"/>
      <c r="H116" s="402">
        <f>+E116*G116</f>
        <v>0</v>
      </c>
      <c r="I116" s="402">
        <f>+F116*G116</f>
        <v>0</v>
      </c>
      <c r="J116" s="1"/>
      <c r="K116" s="1"/>
    </row>
    <row r="117" spans="1:11">
      <c r="G117" s="397"/>
      <c r="H117" s="397"/>
      <c r="I117" s="397"/>
      <c r="J117" s="1"/>
      <c r="K117" s="1"/>
    </row>
    <row r="118" spans="1:11" s="623" customFormat="1" ht="42.75">
      <c r="A118" s="273" t="s">
        <v>2</v>
      </c>
      <c r="B118" s="272">
        <v>21234</v>
      </c>
      <c r="C118" s="274" t="s">
        <v>71</v>
      </c>
      <c r="D118" s="270" t="s">
        <v>88</v>
      </c>
      <c r="E118" s="270">
        <v>707</v>
      </c>
      <c r="F118" s="269">
        <v>122</v>
      </c>
      <c r="G118" s="401"/>
      <c r="H118" s="402">
        <f>+E118*G118</f>
        <v>0</v>
      </c>
      <c r="I118" s="402">
        <f>+F118*G118</f>
        <v>0</v>
      </c>
    </row>
    <row r="119" spans="1:11">
      <c r="G119" s="397"/>
      <c r="H119" s="397"/>
      <c r="I119" s="397"/>
    </row>
    <row r="120" spans="1:11" ht="15">
      <c r="A120" s="11" t="s">
        <v>34</v>
      </c>
      <c r="B120" s="12"/>
      <c r="C120" s="5"/>
      <c r="G120" s="397"/>
      <c r="H120" s="397"/>
      <c r="I120" s="397"/>
    </row>
    <row r="121" spans="1:11" ht="15">
      <c r="A121" s="11"/>
      <c r="B121" s="12"/>
      <c r="C121" s="5"/>
      <c r="G121" s="397"/>
      <c r="H121" s="397"/>
      <c r="I121" s="397"/>
    </row>
    <row r="122" spans="1:11" s="623" customFormat="1" ht="28.5">
      <c r="A122" s="273" t="s">
        <v>4</v>
      </c>
      <c r="B122" s="272">
        <v>22113</v>
      </c>
      <c r="C122" s="274" t="s">
        <v>42</v>
      </c>
      <c r="D122" s="270" t="s">
        <v>86</v>
      </c>
      <c r="E122" s="270">
        <v>2048</v>
      </c>
      <c r="F122" s="269">
        <v>248</v>
      </c>
      <c r="G122" s="401"/>
      <c r="H122" s="402">
        <f>+E122*G122</f>
        <v>0</v>
      </c>
      <c r="I122" s="402">
        <f>+F122*G122</f>
        <v>0</v>
      </c>
    </row>
    <row r="123" spans="1:11">
      <c r="G123" s="397"/>
      <c r="H123" s="397"/>
      <c r="I123" s="397"/>
    </row>
    <row r="124" spans="1:11" ht="15" customHeight="1">
      <c r="A124" s="11" t="s">
        <v>59</v>
      </c>
      <c r="B124" s="12"/>
      <c r="C124" s="5"/>
      <c r="F124" s="34"/>
      <c r="G124" s="397"/>
      <c r="H124" s="397"/>
      <c r="I124" s="397"/>
    </row>
    <row r="125" spans="1:11">
      <c r="F125" s="34"/>
      <c r="G125" s="397"/>
      <c r="H125" s="397"/>
      <c r="I125" s="397"/>
    </row>
    <row r="126" spans="1:11" ht="71.25">
      <c r="A126" s="177" t="s">
        <v>13</v>
      </c>
      <c r="B126" s="161">
        <v>25132</v>
      </c>
      <c r="C126" s="162" t="s">
        <v>57</v>
      </c>
      <c r="D126" s="168" t="s">
        <v>86</v>
      </c>
      <c r="E126" s="168">
        <v>282</v>
      </c>
      <c r="F126" s="171">
        <v>0</v>
      </c>
      <c r="G126" s="405"/>
      <c r="H126" s="402">
        <f>+E126*G126</f>
        <v>0</v>
      </c>
      <c r="I126" s="406">
        <f>F126*G126</f>
        <v>0</v>
      </c>
    </row>
    <row r="127" spans="1:11">
      <c r="F127" s="34"/>
      <c r="G127" s="397"/>
      <c r="H127" s="397"/>
      <c r="I127" s="397"/>
    </row>
    <row r="128" spans="1:11" ht="28.5">
      <c r="A128" s="177" t="s">
        <v>18</v>
      </c>
      <c r="B128" s="161">
        <v>25151</v>
      </c>
      <c r="C128" s="162" t="s">
        <v>58</v>
      </c>
      <c r="D128" s="168" t="s">
        <v>86</v>
      </c>
      <c r="E128" s="168">
        <v>282</v>
      </c>
      <c r="F128" s="171">
        <v>0</v>
      </c>
      <c r="G128" s="405"/>
      <c r="H128" s="402">
        <f>+E128*G128</f>
        <v>0</v>
      </c>
      <c r="I128" s="406">
        <f>F128*G128</f>
        <v>0</v>
      </c>
      <c r="J128" s="1"/>
      <c r="K128" s="1"/>
    </row>
    <row r="129" spans="1:11">
      <c r="F129" s="34"/>
      <c r="G129" s="397"/>
      <c r="H129" s="397"/>
      <c r="I129" s="397"/>
      <c r="J129" s="1"/>
      <c r="K129" s="1"/>
    </row>
    <row r="130" spans="1:11" ht="15">
      <c r="A130" s="11" t="s">
        <v>35</v>
      </c>
      <c r="B130" s="12"/>
      <c r="C130" s="5"/>
      <c r="G130" s="397"/>
      <c r="H130" s="397"/>
      <c r="I130" s="397"/>
    </row>
    <row r="131" spans="1:11" ht="15">
      <c r="A131" s="11"/>
      <c r="B131" s="12"/>
      <c r="C131" s="5"/>
      <c r="G131" s="397"/>
      <c r="H131" s="397"/>
      <c r="I131" s="397"/>
    </row>
    <row r="132" spans="1:11" ht="31.5" customHeight="1">
      <c r="A132" s="177" t="s">
        <v>15</v>
      </c>
      <c r="B132" s="161">
        <v>29117</v>
      </c>
      <c r="C132" s="162" t="s">
        <v>28</v>
      </c>
      <c r="D132" s="163" t="s">
        <v>29</v>
      </c>
      <c r="E132" s="163">
        <v>1208</v>
      </c>
      <c r="F132" s="178">
        <v>212</v>
      </c>
      <c r="G132" s="405"/>
      <c r="H132" s="402">
        <f>+E132*G132</f>
        <v>0</v>
      </c>
      <c r="I132" s="406">
        <f>F132*G132</f>
        <v>0</v>
      </c>
    </row>
    <row r="133" spans="1:11">
      <c r="F133" s="25"/>
      <c r="G133" s="397"/>
      <c r="H133" s="397"/>
      <c r="I133" s="397"/>
    </row>
    <row r="134" spans="1:11" ht="28.5">
      <c r="A134" s="177" t="s">
        <v>19</v>
      </c>
      <c r="B134" s="179">
        <v>29131</v>
      </c>
      <c r="C134" s="180" t="s">
        <v>76</v>
      </c>
      <c r="D134" s="168" t="s">
        <v>88</v>
      </c>
      <c r="E134" s="168">
        <v>12</v>
      </c>
      <c r="F134" s="181">
        <v>0</v>
      </c>
      <c r="G134" s="405"/>
      <c r="H134" s="402">
        <f>+E134*G134</f>
        <v>0</v>
      </c>
      <c r="I134" s="406">
        <f>+F134*G134</f>
        <v>0</v>
      </c>
      <c r="J134" s="1"/>
      <c r="K134" s="1"/>
    </row>
    <row r="135" spans="1:11">
      <c r="G135" s="397"/>
      <c r="H135" s="397"/>
      <c r="I135" s="397"/>
      <c r="J135" s="1"/>
      <c r="K135" s="1"/>
    </row>
    <row r="136" spans="1:11" ht="30.75" customHeight="1">
      <c r="A136" s="177" t="s">
        <v>20</v>
      </c>
      <c r="B136" s="272">
        <v>29134</v>
      </c>
      <c r="C136" s="274" t="s">
        <v>77</v>
      </c>
      <c r="D136" s="270" t="s">
        <v>88</v>
      </c>
      <c r="E136" s="270">
        <v>707</v>
      </c>
      <c r="F136" s="277">
        <v>122</v>
      </c>
      <c r="G136" s="401"/>
      <c r="H136" s="402">
        <f>+E136*G136</f>
        <v>0</v>
      </c>
      <c r="I136" s="402">
        <f>+F136*G136</f>
        <v>0</v>
      </c>
    </row>
    <row r="137" spans="1:11">
      <c r="F137" s="25"/>
      <c r="G137" s="397"/>
      <c r="H137" s="397"/>
      <c r="I137" s="397"/>
      <c r="J137" s="1"/>
      <c r="K137" s="1"/>
    </row>
    <row r="138" spans="1:11" ht="42.75">
      <c r="A138" s="177" t="s">
        <v>21</v>
      </c>
      <c r="B138" s="183">
        <v>29138</v>
      </c>
      <c r="C138" s="184" t="s">
        <v>78</v>
      </c>
      <c r="D138" s="168" t="s">
        <v>88</v>
      </c>
      <c r="E138" s="168">
        <v>25</v>
      </c>
      <c r="F138" s="171">
        <v>5.5</v>
      </c>
      <c r="G138" s="405"/>
      <c r="H138" s="402">
        <f>+E138*G138</f>
        <v>0</v>
      </c>
      <c r="I138" s="406">
        <f>F138*G138</f>
        <v>0</v>
      </c>
      <c r="J138" s="1"/>
      <c r="K138" s="1"/>
    </row>
    <row r="139" spans="1:11" ht="15" thickBot="1">
      <c r="F139" s="15"/>
      <c r="G139" s="397"/>
      <c r="H139" s="397"/>
      <c r="I139" s="397"/>
      <c r="J139" s="1"/>
      <c r="K139" s="1"/>
    </row>
    <row r="140" spans="1:11" ht="16.5" thickTop="1" thickBot="1">
      <c r="F140" s="10" t="s">
        <v>11</v>
      </c>
      <c r="G140" s="407"/>
      <c r="H140" s="398">
        <f>SUM(H116:H138)</f>
        <v>0</v>
      </c>
      <c r="I140" s="398">
        <f>SUM(I116:I138)</f>
        <v>0</v>
      </c>
    </row>
    <row r="141" spans="1:11" ht="15" thickTop="1">
      <c r="F141" s="7"/>
      <c r="G141" s="397"/>
      <c r="H141" s="397"/>
      <c r="I141" s="397"/>
      <c r="J141" s="1"/>
      <c r="K141" s="1"/>
    </row>
    <row r="142" spans="1:11" ht="15">
      <c r="A142" s="11" t="s">
        <v>9</v>
      </c>
      <c r="B142" s="12"/>
      <c r="C142" s="5"/>
      <c r="G142" s="397"/>
      <c r="H142" s="397"/>
      <c r="I142" s="397"/>
      <c r="J142" s="1"/>
    </row>
    <row r="143" spans="1:11">
      <c r="G143" s="397"/>
      <c r="H143" s="397"/>
      <c r="I143" s="397"/>
      <c r="J143" s="1"/>
    </row>
    <row r="144" spans="1:11" s="48" customFormat="1" ht="15">
      <c r="A144" s="11" t="s">
        <v>36</v>
      </c>
      <c r="B144" s="12"/>
      <c r="C144" s="5"/>
      <c r="D144" s="1"/>
      <c r="E144" s="1"/>
      <c r="F144" s="6"/>
      <c r="G144" s="397"/>
      <c r="H144" s="397"/>
      <c r="I144" s="397"/>
      <c r="J144" s="45"/>
    </row>
    <row r="145" spans="1:11">
      <c r="G145" s="397"/>
      <c r="H145" s="397"/>
      <c r="I145" s="397"/>
      <c r="J145" s="1"/>
      <c r="K145" s="1"/>
    </row>
    <row r="146" spans="1:11" ht="15" customHeight="1">
      <c r="A146" s="11" t="s">
        <v>37</v>
      </c>
      <c r="B146" s="12"/>
      <c r="C146" s="5"/>
      <c r="D146" s="45"/>
      <c r="E146" s="45"/>
      <c r="F146" s="46"/>
      <c r="G146" s="396"/>
      <c r="H146" s="396"/>
      <c r="I146" s="396"/>
      <c r="J146" s="1"/>
      <c r="K146" s="1"/>
    </row>
    <row r="147" spans="1:11" s="624" customFormat="1">
      <c r="A147" s="3"/>
      <c r="B147" s="4"/>
      <c r="C147" s="8"/>
      <c r="D147" s="1"/>
      <c r="E147" s="1"/>
      <c r="F147" s="6"/>
      <c r="G147" s="397"/>
      <c r="H147" s="397"/>
      <c r="I147" s="397"/>
      <c r="J147" s="1"/>
      <c r="K147" s="1"/>
    </row>
    <row r="148" spans="1:11" s="624" customFormat="1" ht="59.25" customHeight="1">
      <c r="A148" s="273" t="s">
        <v>1</v>
      </c>
      <c r="B148" s="272">
        <v>31130</v>
      </c>
      <c r="C148" s="274" t="s">
        <v>262</v>
      </c>
      <c r="D148" s="270" t="s">
        <v>88</v>
      </c>
      <c r="E148" s="270">
        <v>47</v>
      </c>
      <c r="F148" s="269">
        <v>198</v>
      </c>
      <c r="G148" s="401"/>
      <c r="H148" s="402">
        <f>+E148*G148</f>
        <v>0</v>
      </c>
      <c r="I148" s="402">
        <f>+F148*G148</f>
        <v>0</v>
      </c>
      <c r="J148" s="1"/>
      <c r="K148" s="1"/>
    </row>
    <row r="149" spans="1:11" s="624" customFormat="1">
      <c r="A149" s="3"/>
      <c r="B149" s="4"/>
      <c r="C149" s="8"/>
      <c r="D149" s="1"/>
      <c r="E149" s="1"/>
      <c r="F149" s="6"/>
      <c r="G149" s="397"/>
      <c r="H149" s="397"/>
      <c r="I149" s="397"/>
      <c r="J149" s="1"/>
      <c r="K149" s="1"/>
    </row>
    <row r="150" spans="1:11" s="624" customFormat="1" ht="60.75" customHeight="1">
      <c r="A150" s="273" t="s">
        <v>2</v>
      </c>
      <c r="B150" s="272">
        <v>31130</v>
      </c>
      <c r="C150" s="274" t="s">
        <v>261</v>
      </c>
      <c r="D150" s="270" t="s">
        <v>88</v>
      </c>
      <c r="E150" s="269">
        <v>126</v>
      </c>
      <c r="F150" s="269">
        <v>0</v>
      </c>
      <c r="G150" s="401"/>
      <c r="H150" s="402">
        <f>+E150*G150</f>
        <v>0</v>
      </c>
      <c r="I150" s="402">
        <f>+F150*G150</f>
        <v>0</v>
      </c>
      <c r="J150" s="1"/>
      <c r="K150" s="1"/>
    </row>
    <row r="151" spans="1:11" s="624" customFormat="1">
      <c r="A151" s="3"/>
      <c r="B151" s="4"/>
      <c r="C151" s="8"/>
      <c r="D151" s="1"/>
      <c r="E151" s="1"/>
      <c r="F151" s="6"/>
      <c r="G151" s="397"/>
      <c r="H151" s="397"/>
      <c r="I151" s="397"/>
      <c r="J151" s="1"/>
      <c r="K151" s="1"/>
    </row>
    <row r="152" spans="1:11" s="624" customFormat="1" ht="60" customHeight="1">
      <c r="A152" s="273" t="s">
        <v>4</v>
      </c>
      <c r="B152" s="272">
        <v>31130</v>
      </c>
      <c r="C152" s="274" t="s">
        <v>260</v>
      </c>
      <c r="D152" s="270" t="s">
        <v>88</v>
      </c>
      <c r="E152" s="269">
        <v>162</v>
      </c>
      <c r="F152" s="269">
        <v>0</v>
      </c>
      <c r="G152" s="401"/>
      <c r="H152" s="402">
        <f>+E152*G152</f>
        <v>0</v>
      </c>
      <c r="I152" s="402">
        <f>+F152*G152</f>
        <v>0</v>
      </c>
      <c r="J152" s="1"/>
      <c r="K152" s="1"/>
    </row>
    <row r="153" spans="1:11" s="624" customFormat="1">
      <c r="A153" s="3"/>
      <c r="B153" s="4"/>
      <c r="C153" s="8"/>
      <c r="D153" s="1"/>
      <c r="E153" s="1"/>
      <c r="F153" s="6"/>
      <c r="G153" s="397"/>
      <c r="H153" s="397"/>
      <c r="I153" s="397"/>
      <c r="J153" s="1"/>
      <c r="K153" s="1"/>
    </row>
    <row r="154" spans="1:11" s="624" customFormat="1" ht="75.75" customHeight="1">
      <c r="A154" s="273" t="s">
        <v>13</v>
      </c>
      <c r="B154" s="179">
        <v>31170</v>
      </c>
      <c r="C154" s="180" t="s">
        <v>259</v>
      </c>
      <c r="D154" s="168" t="s">
        <v>88</v>
      </c>
      <c r="E154" s="168">
        <v>13.6</v>
      </c>
      <c r="F154" s="181">
        <v>72</v>
      </c>
      <c r="G154" s="405"/>
      <c r="H154" s="402">
        <f>+E154*G154</f>
        <v>0</v>
      </c>
      <c r="I154" s="406">
        <f>+F154*G154</f>
        <v>0</v>
      </c>
    </row>
    <row r="155" spans="1:11" s="624" customFormat="1">
      <c r="A155" s="3"/>
      <c r="B155" s="4"/>
      <c r="C155" s="8"/>
      <c r="D155" s="1"/>
      <c r="E155" s="1"/>
      <c r="F155" s="6"/>
      <c r="G155" s="397"/>
      <c r="H155" s="397"/>
      <c r="I155" s="397"/>
      <c r="J155" s="1"/>
      <c r="K155" s="1"/>
    </row>
    <row r="156" spans="1:11" s="624" customFormat="1" ht="75.75" customHeight="1">
      <c r="A156" s="273" t="s">
        <v>18</v>
      </c>
      <c r="B156" s="179">
        <v>31170</v>
      </c>
      <c r="C156" s="180" t="s">
        <v>258</v>
      </c>
      <c r="D156" s="168" t="s">
        <v>88</v>
      </c>
      <c r="E156" s="168">
        <v>36.5</v>
      </c>
      <c r="F156" s="181">
        <v>0</v>
      </c>
      <c r="G156" s="405"/>
      <c r="H156" s="402">
        <f>+E156*G156</f>
        <v>0</v>
      </c>
      <c r="I156" s="406">
        <f>+F156*G156</f>
        <v>0</v>
      </c>
    </row>
    <row r="157" spans="1:11" s="624" customFormat="1">
      <c r="A157" s="3"/>
      <c r="B157" s="4"/>
      <c r="C157" s="8"/>
      <c r="D157" s="1"/>
      <c r="E157" s="1"/>
      <c r="F157" s="6"/>
      <c r="G157" s="397"/>
      <c r="H157" s="397"/>
      <c r="I157" s="397"/>
      <c r="J157" s="1"/>
      <c r="K157" s="1"/>
    </row>
    <row r="158" spans="1:11" s="624" customFormat="1" ht="75.75" customHeight="1">
      <c r="A158" s="273" t="s">
        <v>15</v>
      </c>
      <c r="B158" s="179">
        <v>31170</v>
      </c>
      <c r="C158" s="180" t="s">
        <v>257</v>
      </c>
      <c r="D158" s="168" t="s">
        <v>88</v>
      </c>
      <c r="E158" s="168">
        <v>46.9</v>
      </c>
      <c r="F158" s="181">
        <v>0</v>
      </c>
      <c r="G158" s="405"/>
      <c r="H158" s="402">
        <f>+E158*G158</f>
        <v>0</v>
      </c>
      <c r="I158" s="406">
        <f>+F158*G158</f>
        <v>0</v>
      </c>
    </row>
    <row r="159" spans="1:11">
      <c r="G159" s="397"/>
      <c r="H159" s="397"/>
      <c r="I159" s="397"/>
      <c r="J159" s="1"/>
      <c r="K159" s="1"/>
    </row>
    <row r="160" spans="1:11" ht="15" customHeight="1">
      <c r="A160" s="11" t="s">
        <v>50</v>
      </c>
      <c r="B160" s="12"/>
      <c r="C160" s="5"/>
      <c r="D160" s="2"/>
      <c r="E160" s="2"/>
      <c r="F160" s="61"/>
      <c r="G160" s="403"/>
      <c r="H160" s="403"/>
      <c r="I160" s="403"/>
    </row>
    <row r="161" spans="1:13" ht="15">
      <c r="A161" s="11"/>
      <c r="B161" s="12"/>
      <c r="C161" s="5"/>
      <c r="D161" s="2"/>
      <c r="E161" s="2"/>
      <c r="F161" s="61"/>
      <c r="G161" s="403"/>
      <c r="H161" s="403"/>
      <c r="I161" s="403"/>
      <c r="M161" s="47"/>
    </row>
    <row r="162" spans="1:13" ht="57">
      <c r="A162" s="177" t="s">
        <v>19</v>
      </c>
      <c r="B162" s="161">
        <v>31555</v>
      </c>
      <c r="C162" s="162" t="s">
        <v>94</v>
      </c>
      <c r="D162" s="168" t="s">
        <v>86</v>
      </c>
      <c r="E162" s="168">
        <v>81</v>
      </c>
      <c r="F162" s="171">
        <v>30</v>
      </c>
      <c r="G162" s="405"/>
      <c r="H162" s="402">
        <f>+E162*G162</f>
        <v>0</v>
      </c>
      <c r="I162" s="406">
        <f>F162*G162</f>
        <v>0</v>
      </c>
    </row>
    <row r="163" spans="1:13" ht="12.75">
      <c r="A163" s="2"/>
      <c r="B163" s="2"/>
      <c r="C163" s="2"/>
      <c r="D163" s="2"/>
      <c r="E163" s="2"/>
      <c r="F163" s="61"/>
      <c r="G163" s="403"/>
      <c r="H163" s="403"/>
      <c r="I163" s="403"/>
    </row>
    <row r="164" spans="1:13" ht="57">
      <c r="A164" s="177" t="s">
        <v>20</v>
      </c>
      <c r="B164" s="161">
        <v>31555</v>
      </c>
      <c r="C164" s="162" t="s">
        <v>256</v>
      </c>
      <c r="D164" s="168" t="s">
        <v>86</v>
      </c>
      <c r="E164" s="168">
        <v>128</v>
      </c>
      <c r="F164" s="171">
        <v>0</v>
      </c>
      <c r="G164" s="405"/>
      <c r="H164" s="402">
        <f>+E164*G164</f>
        <v>0</v>
      </c>
      <c r="I164" s="406">
        <f>F164*G164</f>
        <v>0</v>
      </c>
    </row>
    <row r="165" spans="1:13" ht="12.75">
      <c r="A165" s="2"/>
      <c r="B165" s="2"/>
      <c r="C165" s="2"/>
      <c r="D165" s="2"/>
      <c r="E165" s="2"/>
      <c r="F165" s="61"/>
      <c r="G165" s="403"/>
      <c r="H165" s="403"/>
      <c r="I165" s="403"/>
    </row>
    <row r="166" spans="1:13" s="623" customFormat="1" ht="57">
      <c r="A166" s="177" t="s">
        <v>21</v>
      </c>
      <c r="B166" s="161">
        <v>31555</v>
      </c>
      <c r="C166" s="162" t="s">
        <v>255</v>
      </c>
      <c r="D166" s="168" t="s">
        <v>86</v>
      </c>
      <c r="E166" s="168">
        <v>52</v>
      </c>
      <c r="F166" s="171">
        <v>0</v>
      </c>
      <c r="G166" s="405"/>
      <c r="H166" s="402">
        <f>+E166*G166</f>
        <v>0</v>
      </c>
      <c r="I166" s="406">
        <f>F166*G166</f>
        <v>0</v>
      </c>
      <c r="M166" s="47"/>
    </row>
    <row r="167" spans="1:13" ht="15">
      <c r="A167" s="11"/>
      <c r="B167" s="12"/>
      <c r="C167" s="5"/>
      <c r="D167" s="2"/>
      <c r="E167" s="2"/>
      <c r="F167" s="61"/>
      <c r="G167" s="403"/>
      <c r="H167" s="403"/>
      <c r="I167" s="403"/>
      <c r="M167" s="47"/>
    </row>
    <row r="168" spans="1:13" ht="15" customHeight="1">
      <c r="A168" s="11" t="s">
        <v>51</v>
      </c>
      <c r="F168" s="34"/>
      <c r="G168" s="397"/>
      <c r="H168" s="397"/>
      <c r="I168" s="397"/>
    </row>
    <row r="169" spans="1:13" ht="15">
      <c r="A169" s="11"/>
      <c r="F169" s="34"/>
      <c r="G169" s="397"/>
      <c r="H169" s="397"/>
      <c r="I169" s="397"/>
    </row>
    <row r="170" spans="1:13" ht="15">
      <c r="A170" s="11" t="s">
        <v>52</v>
      </c>
      <c r="F170" s="34"/>
      <c r="G170" s="397"/>
      <c r="H170" s="397"/>
      <c r="I170" s="397"/>
    </row>
    <row r="171" spans="1:13" ht="15">
      <c r="A171" s="11"/>
      <c r="F171" s="34"/>
      <c r="G171" s="397"/>
      <c r="H171" s="397"/>
      <c r="I171" s="397"/>
    </row>
    <row r="172" spans="1:13" ht="57">
      <c r="A172" s="177" t="s">
        <v>22</v>
      </c>
      <c r="B172" s="161">
        <v>32237</v>
      </c>
      <c r="C172" s="162" t="s">
        <v>79</v>
      </c>
      <c r="D172" s="168" t="s">
        <v>86</v>
      </c>
      <c r="E172" s="168">
        <v>81</v>
      </c>
      <c r="F172" s="171">
        <v>30</v>
      </c>
      <c r="G172" s="405"/>
      <c r="H172" s="402">
        <f>+E172*G172</f>
        <v>0</v>
      </c>
      <c r="I172" s="406">
        <f>F172*G172</f>
        <v>0</v>
      </c>
    </row>
    <row r="173" spans="1:13">
      <c r="F173" s="34"/>
      <c r="G173" s="397"/>
      <c r="H173" s="397"/>
      <c r="I173" s="397"/>
    </row>
    <row r="174" spans="1:13" ht="71.25">
      <c r="A174" s="177" t="s">
        <v>23</v>
      </c>
      <c r="B174" s="161">
        <v>32237</v>
      </c>
      <c r="C174" s="162" t="s">
        <v>254</v>
      </c>
      <c r="D174" s="168" t="s">
        <v>86</v>
      </c>
      <c r="E174" s="168">
        <v>0</v>
      </c>
      <c r="F174" s="171">
        <v>1393.2</v>
      </c>
      <c r="G174" s="405"/>
      <c r="H174" s="402">
        <f>+E174*G174</f>
        <v>0</v>
      </c>
      <c r="I174" s="406">
        <f>F174*G174</f>
        <v>0</v>
      </c>
    </row>
    <row r="175" spans="1:13">
      <c r="F175" s="34"/>
      <c r="G175" s="397"/>
      <c r="H175" s="397"/>
      <c r="I175" s="397"/>
    </row>
    <row r="176" spans="1:13" ht="60" customHeight="1">
      <c r="A176" s="177" t="s">
        <v>24</v>
      </c>
      <c r="B176" s="161">
        <v>32242</v>
      </c>
      <c r="C176" s="162" t="s">
        <v>253</v>
      </c>
      <c r="D176" s="168" t="s">
        <v>86</v>
      </c>
      <c r="E176" s="168">
        <v>128</v>
      </c>
      <c r="F176" s="171">
        <v>0</v>
      </c>
      <c r="G176" s="405"/>
      <c r="H176" s="402">
        <f>+E176*G176</f>
        <v>0</v>
      </c>
      <c r="I176" s="406">
        <f>F176*G176</f>
        <v>0</v>
      </c>
    </row>
    <row r="177" spans="1:9">
      <c r="F177" s="34"/>
      <c r="G177" s="397"/>
      <c r="H177" s="397"/>
      <c r="I177" s="397"/>
    </row>
    <row r="178" spans="1:9" s="623" customFormat="1" ht="60" customHeight="1">
      <c r="A178" s="177" t="s">
        <v>25</v>
      </c>
      <c r="B178" s="161">
        <v>32242</v>
      </c>
      <c r="C178" s="162" t="s">
        <v>252</v>
      </c>
      <c r="D178" s="168" t="s">
        <v>86</v>
      </c>
      <c r="E178" s="168">
        <v>52</v>
      </c>
      <c r="F178" s="171">
        <v>0</v>
      </c>
      <c r="G178" s="405"/>
      <c r="H178" s="402">
        <f>+E178*G178</f>
        <v>0</v>
      </c>
      <c r="I178" s="406">
        <f>F178*G178</f>
        <v>0</v>
      </c>
    </row>
    <row r="179" spans="1:9">
      <c r="F179" s="34"/>
      <c r="G179" s="397"/>
      <c r="H179" s="397"/>
      <c r="I179" s="397"/>
    </row>
    <row r="180" spans="1:9" ht="60" customHeight="1">
      <c r="A180" s="177" t="s">
        <v>63</v>
      </c>
      <c r="B180" s="161">
        <v>32243</v>
      </c>
      <c r="C180" s="162" t="s">
        <v>84</v>
      </c>
      <c r="D180" s="168" t="s">
        <v>86</v>
      </c>
      <c r="E180" s="168">
        <v>231.2</v>
      </c>
      <c r="F180" s="171">
        <v>0</v>
      </c>
      <c r="G180" s="405"/>
      <c r="H180" s="402">
        <f>+E180*G180</f>
        <v>0</v>
      </c>
      <c r="I180" s="406">
        <f>F180*G180</f>
        <v>0</v>
      </c>
    </row>
    <row r="181" spans="1:9">
      <c r="F181" s="34"/>
      <c r="G181" s="397"/>
      <c r="H181" s="397"/>
      <c r="I181" s="397"/>
    </row>
    <row r="182" spans="1:9" s="623" customFormat="1" ht="60" customHeight="1">
      <c r="A182" s="177" t="s">
        <v>64</v>
      </c>
      <c r="B182" s="161">
        <v>32243</v>
      </c>
      <c r="C182" s="162" t="s">
        <v>83</v>
      </c>
      <c r="D182" s="168" t="s">
        <v>86</v>
      </c>
      <c r="E182" s="168">
        <v>424</v>
      </c>
      <c r="F182" s="171">
        <v>0</v>
      </c>
      <c r="G182" s="405"/>
      <c r="H182" s="402">
        <f>+E182*G182</f>
        <v>0</v>
      </c>
      <c r="I182" s="406">
        <f>F182*G182</f>
        <v>0</v>
      </c>
    </row>
    <row r="183" spans="1:9">
      <c r="F183" s="34"/>
      <c r="G183" s="397"/>
      <c r="H183" s="397"/>
      <c r="I183" s="397"/>
    </row>
    <row r="184" spans="1:9" ht="15">
      <c r="A184" s="11" t="s">
        <v>91</v>
      </c>
      <c r="F184" s="34"/>
      <c r="G184" s="397"/>
      <c r="H184" s="397"/>
      <c r="I184" s="397"/>
    </row>
    <row r="185" spans="1:9">
      <c r="F185" s="34"/>
      <c r="G185" s="397"/>
      <c r="H185" s="397"/>
      <c r="I185" s="397"/>
    </row>
    <row r="186" spans="1:9" s="624" customFormat="1" ht="88.5" customHeight="1">
      <c r="A186" s="177" t="s">
        <v>68</v>
      </c>
      <c r="B186" s="161">
        <v>34112</v>
      </c>
      <c r="C186" s="162" t="s">
        <v>251</v>
      </c>
      <c r="D186" s="168" t="s">
        <v>86</v>
      </c>
      <c r="E186" s="168">
        <v>199.5</v>
      </c>
      <c r="F186" s="171">
        <v>0</v>
      </c>
      <c r="G186" s="405"/>
      <c r="H186" s="402">
        <f>+E186*G186</f>
        <v>0</v>
      </c>
      <c r="I186" s="406">
        <f>F186*G186</f>
        <v>0</v>
      </c>
    </row>
    <row r="187" spans="1:9">
      <c r="F187" s="34"/>
      <c r="G187" s="397"/>
      <c r="H187" s="397"/>
      <c r="I187" s="397"/>
    </row>
    <row r="188" spans="1:9" ht="90.75" customHeight="1">
      <c r="A188" s="177" t="s">
        <v>69</v>
      </c>
      <c r="B188" s="161">
        <v>34411</v>
      </c>
      <c r="C188" s="162" t="s">
        <v>95</v>
      </c>
      <c r="D188" s="168" t="s">
        <v>86</v>
      </c>
      <c r="E188" s="168">
        <v>52</v>
      </c>
      <c r="F188" s="171">
        <v>270</v>
      </c>
      <c r="G188" s="405"/>
      <c r="H188" s="402">
        <f>+E188*G188</f>
        <v>0</v>
      </c>
      <c r="I188" s="406">
        <f>F188*G188</f>
        <v>0</v>
      </c>
    </row>
    <row r="189" spans="1:9">
      <c r="F189" s="34"/>
      <c r="G189" s="397"/>
      <c r="H189" s="397"/>
      <c r="I189" s="397"/>
    </row>
    <row r="190" spans="1:9" s="624" customFormat="1" ht="89.25" customHeight="1">
      <c r="A190" s="177" t="s">
        <v>70</v>
      </c>
      <c r="B190" s="161">
        <v>34901</v>
      </c>
      <c r="C190" s="162" t="s">
        <v>250</v>
      </c>
      <c r="D190" s="168" t="s">
        <v>86</v>
      </c>
      <c r="E190" s="168">
        <v>40.700000000000003</v>
      </c>
      <c r="F190" s="171">
        <v>0</v>
      </c>
      <c r="G190" s="405"/>
      <c r="H190" s="402">
        <f>+E190*G190</f>
        <v>0</v>
      </c>
      <c r="I190" s="406">
        <f>F190*G190</f>
        <v>0</v>
      </c>
    </row>
    <row r="191" spans="1:9">
      <c r="F191" s="34"/>
      <c r="G191" s="397"/>
      <c r="H191" s="397"/>
      <c r="I191" s="397"/>
    </row>
    <row r="192" spans="1:9" ht="92.25" customHeight="1">
      <c r="A192" s="177" t="s">
        <v>82</v>
      </c>
      <c r="B192" s="161">
        <v>34902</v>
      </c>
      <c r="C192" s="162" t="s">
        <v>96</v>
      </c>
      <c r="D192" s="168" t="s">
        <v>86</v>
      </c>
      <c r="E192" s="168">
        <v>267.2</v>
      </c>
      <c r="F192" s="171">
        <v>0</v>
      </c>
      <c r="G192" s="405"/>
      <c r="H192" s="402">
        <f>+E192*G192</f>
        <v>0</v>
      </c>
      <c r="I192" s="406">
        <f>F192*G192</f>
        <v>0</v>
      </c>
    </row>
    <row r="193" spans="1:11">
      <c r="F193" s="34"/>
      <c r="G193" s="397"/>
      <c r="H193" s="397"/>
      <c r="I193" s="397"/>
    </row>
    <row r="194" spans="1:11" ht="33.75" customHeight="1">
      <c r="A194" s="177" t="s">
        <v>93</v>
      </c>
      <c r="B194" s="161">
        <v>34903</v>
      </c>
      <c r="C194" s="162" t="s">
        <v>92</v>
      </c>
      <c r="D194" s="168" t="s">
        <v>86</v>
      </c>
      <c r="E194" s="168">
        <v>42.6</v>
      </c>
      <c r="F194" s="171">
        <v>0</v>
      </c>
      <c r="G194" s="405"/>
      <c r="H194" s="402">
        <f>+E194*G194</f>
        <v>0</v>
      </c>
      <c r="I194" s="406">
        <f>F194*G194</f>
        <v>0</v>
      </c>
    </row>
    <row r="195" spans="1:11" customFormat="1">
      <c r="A195" s="3"/>
      <c r="B195" s="186"/>
      <c r="C195" s="8"/>
      <c r="D195" s="17"/>
      <c r="E195" s="34"/>
      <c r="F195" s="34"/>
      <c r="G195" s="397"/>
      <c r="H195" s="397"/>
      <c r="I195" s="397"/>
      <c r="J195" s="1"/>
      <c r="K195" s="1"/>
    </row>
    <row r="196" spans="1:11" customFormat="1" ht="133.5" customHeight="1">
      <c r="A196" s="177" t="s">
        <v>183</v>
      </c>
      <c r="B196" s="161">
        <v>34920</v>
      </c>
      <c r="C196" s="187" t="s">
        <v>166</v>
      </c>
      <c r="D196" s="168" t="s">
        <v>86</v>
      </c>
      <c r="E196" s="171">
        <v>2</v>
      </c>
      <c r="F196" s="171">
        <v>0</v>
      </c>
      <c r="G196" s="405"/>
      <c r="H196" s="402">
        <f>+E196*G196</f>
        <v>0</v>
      </c>
      <c r="I196" s="402">
        <f>+F196*G196</f>
        <v>0</v>
      </c>
      <c r="J196" s="1"/>
      <c r="K196" s="1"/>
    </row>
    <row r="197" spans="1:11">
      <c r="F197" s="34"/>
      <c r="G197" s="397"/>
      <c r="H197" s="397"/>
      <c r="I197" s="397"/>
    </row>
    <row r="198" spans="1:11" ht="15">
      <c r="A198" s="11" t="s">
        <v>53</v>
      </c>
      <c r="F198" s="34"/>
      <c r="G198" s="397"/>
      <c r="H198" s="397"/>
      <c r="I198" s="397"/>
    </row>
    <row r="199" spans="1:11">
      <c r="F199" s="34"/>
      <c r="G199" s="397"/>
      <c r="H199" s="397"/>
      <c r="I199" s="397"/>
    </row>
    <row r="200" spans="1:11" ht="15">
      <c r="A200" s="11" t="s">
        <v>54</v>
      </c>
      <c r="F200" s="34"/>
      <c r="G200" s="397"/>
      <c r="H200" s="397"/>
      <c r="I200" s="397"/>
    </row>
    <row r="201" spans="1:11">
      <c r="F201" s="34"/>
      <c r="G201" s="397"/>
      <c r="H201" s="397"/>
      <c r="I201" s="397"/>
    </row>
    <row r="202" spans="1:11" s="624" customFormat="1" ht="71.25">
      <c r="A202" s="177" t="s">
        <v>185</v>
      </c>
      <c r="B202" s="625">
        <v>35255</v>
      </c>
      <c r="C202" s="162" t="s">
        <v>423</v>
      </c>
      <c r="D202" s="163" t="s">
        <v>87</v>
      </c>
      <c r="E202" s="163">
        <v>433.5</v>
      </c>
      <c r="F202" s="169">
        <v>0</v>
      </c>
      <c r="G202" s="405"/>
      <c r="H202" s="402">
        <f>+E202*G202</f>
        <v>0</v>
      </c>
      <c r="I202" s="406">
        <f>+F202*G202</f>
        <v>0</v>
      </c>
    </row>
    <row r="203" spans="1:11" s="624" customFormat="1">
      <c r="A203" s="49"/>
      <c r="B203" s="52"/>
      <c r="C203" s="53"/>
      <c r="D203" s="50"/>
      <c r="E203" s="50"/>
      <c r="F203" s="51"/>
      <c r="G203" s="408"/>
      <c r="H203" s="408"/>
      <c r="I203" s="408"/>
    </row>
    <row r="204" spans="1:11" s="624" customFormat="1" ht="75" customHeight="1">
      <c r="A204" s="177" t="s">
        <v>186</v>
      </c>
      <c r="B204" s="625">
        <v>35255</v>
      </c>
      <c r="C204" s="162" t="s">
        <v>425</v>
      </c>
      <c r="D204" s="163" t="s">
        <v>87</v>
      </c>
      <c r="E204" s="163">
        <v>48.2</v>
      </c>
      <c r="F204" s="169">
        <v>4.2</v>
      </c>
      <c r="G204" s="405"/>
      <c r="H204" s="402">
        <f>+E204*G204</f>
        <v>0</v>
      </c>
      <c r="I204" s="406">
        <f>+F204*G204</f>
        <v>0</v>
      </c>
    </row>
    <row r="205" spans="1:11" s="624" customFormat="1">
      <c r="A205" s="49"/>
      <c r="B205" s="52"/>
      <c r="C205" s="53"/>
      <c r="D205" s="50"/>
      <c r="E205" s="50"/>
      <c r="F205" s="51"/>
      <c r="G205" s="408"/>
      <c r="H205" s="408"/>
      <c r="I205" s="408"/>
    </row>
    <row r="206" spans="1:11" s="624" customFormat="1" ht="71.25">
      <c r="A206" s="177" t="s">
        <v>188</v>
      </c>
      <c r="B206" s="625">
        <v>35255</v>
      </c>
      <c r="C206" s="162" t="s">
        <v>424</v>
      </c>
      <c r="D206" s="163" t="s">
        <v>87</v>
      </c>
      <c r="E206" s="163">
        <v>18.399999999999999</v>
      </c>
      <c r="F206" s="169">
        <v>108</v>
      </c>
      <c r="G206" s="405"/>
      <c r="H206" s="402">
        <f>+E206*G206</f>
        <v>0</v>
      </c>
      <c r="I206" s="406">
        <f>+F206*G206</f>
        <v>0</v>
      </c>
    </row>
    <row r="207" spans="1:11" s="624" customFormat="1">
      <c r="A207" s="49"/>
      <c r="B207" s="52"/>
      <c r="C207" s="53"/>
      <c r="D207" s="50"/>
      <c r="E207" s="50"/>
      <c r="F207" s="51"/>
      <c r="G207" s="408"/>
      <c r="H207" s="408"/>
      <c r="I207" s="408"/>
    </row>
    <row r="208" spans="1:11" s="624" customFormat="1" ht="63" customHeight="1">
      <c r="A208" s="177" t="s">
        <v>190</v>
      </c>
      <c r="B208" s="625">
        <v>35232</v>
      </c>
      <c r="C208" s="162" t="s">
        <v>167</v>
      </c>
      <c r="D208" s="163" t="s">
        <v>87</v>
      </c>
      <c r="E208" s="163">
        <v>356</v>
      </c>
      <c r="F208" s="169">
        <v>0</v>
      </c>
      <c r="G208" s="405"/>
      <c r="H208" s="402">
        <f>+E208*G208</f>
        <v>0</v>
      </c>
      <c r="I208" s="406">
        <f>+F208*G208</f>
        <v>0</v>
      </c>
    </row>
    <row r="209" spans="1:9" s="60" customFormat="1" ht="15" thickBot="1">
      <c r="A209" s="3"/>
      <c r="B209" s="4"/>
      <c r="C209" s="8"/>
      <c r="D209" s="1"/>
      <c r="E209" s="1"/>
      <c r="F209" s="6"/>
      <c r="G209" s="397"/>
      <c r="H209" s="397"/>
      <c r="I209" s="397"/>
    </row>
    <row r="210" spans="1:9" s="60" customFormat="1" ht="16.5" thickTop="1" thickBot="1">
      <c r="A210" s="3"/>
      <c r="B210" s="4"/>
      <c r="C210" s="8"/>
      <c r="D210" s="1"/>
      <c r="E210" s="1"/>
      <c r="F210" s="10" t="s">
        <v>11</v>
      </c>
      <c r="G210" s="407"/>
      <c r="H210" s="398">
        <f>SUM(H148:H208)</f>
        <v>0</v>
      </c>
      <c r="I210" s="398">
        <f>SUM(I148:I208)</f>
        <v>0</v>
      </c>
    </row>
    <row r="211" spans="1:9" s="60" customFormat="1" ht="15" thickTop="1">
      <c r="A211" s="3"/>
      <c r="B211" s="4"/>
      <c r="C211" s="8"/>
      <c r="D211" s="1"/>
      <c r="E211" s="1"/>
      <c r="F211" s="7"/>
      <c r="G211" s="397"/>
      <c r="H211" s="397"/>
      <c r="I211" s="397"/>
    </row>
    <row r="212" spans="1:9" ht="15">
      <c r="A212" s="11" t="s">
        <v>16</v>
      </c>
      <c r="B212" s="12"/>
      <c r="C212" s="5"/>
      <c r="G212" s="397"/>
      <c r="H212" s="397"/>
      <c r="I212" s="397"/>
    </row>
    <row r="213" spans="1:9" ht="15">
      <c r="A213" s="11"/>
      <c r="B213" s="12"/>
      <c r="C213" s="5"/>
      <c r="G213" s="397"/>
      <c r="H213" s="397"/>
      <c r="I213" s="397"/>
    </row>
    <row r="214" spans="1:9" ht="15">
      <c r="A214" s="11" t="s">
        <v>39</v>
      </c>
      <c r="B214" s="12"/>
      <c r="C214" s="5"/>
      <c r="G214" s="397"/>
      <c r="H214" s="397"/>
      <c r="I214" s="397"/>
    </row>
    <row r="215" spans="1:9">
      <c r="G215" s="397"/>
      <c r="H215" s="397"/>
      <c r="I215" s="397"/>
    </row>
    <row r="216" spans="1:9" ht="42.75">
      <c r="A216" s="273" t="s">
        <v>1</v>
      </c>
      <c r="B216" s="272">
        <v>61123</v>
      </c>
      <c r="C216" s="274" t="s">
        <v>38</v>
      </c>
      <c r="D216" s="270" t="s">
        <v>3</v>
      </c>
      <c r="E216" s="270">
        <v>3</v>
      </c>
      <c r="F216" s="269">
        <v>0</v>
      </c>
      <c r="G216" s="401"/>
      <c r="H216" s="402">
        <f>+E216*G216</f>
        <v>0</v>
      </c>
      <c r="I216" s="402">
        <f>+F216*G216</f>
        <v>0</v>
      </c>
    </row>
    <row r="217" spans="1:9">
      <c r="G217" s="397"/>
      <c r="H217" s="397"/>
      <c r="I217" s="397"/>
    </row>
    <row r="218" spans="1:9" ht="57">
      <c r="A218" s="273" t="s">
        <v>2</v>
      </c>
      <c r="B218" s="272">
        <v>61216</v>
      </c>
      <c r="C218" s="162" t="s">
        <v>55</v>
      </c>
      <c r="D218" s="270" t="s">
        <v>3</v>
      </c>
      <c r="E218" s="270">
        <v>1</v>
      </c>
      <c r="F218" s="269">
        <v>0</v>
      </c>
      <c r="G218" s="401"/>
      <c r="H218" s="402">
        <f>+E218*G218</f>
        <v>0</v>
      </c>
      <c r="I218" s="402">
        <f>+F218*G218</f>
        <v>0</v>
      </c>
    </row>
    <row r="219" spans="1:9">
      <c r="G219" s="397"/>
      <c r="H219" s="397"/>
      <c r="I219" s="397"/>
    </row>
    <row r="220" spans="1:9" ht="57">
      <c r="A220" s="273" t="s">
        <v>4</v>
      </c>
      <c r="B220" s="272">
        <v>61217</v>
      </c>
      <c r="C220" s="162" t="s">
        <v>97</v>
      </c>
      <c r="D220" s="270" t="s">
        <v>3</v>
      </c>
      <c r="E220" s="270">
        <v>1</v>
      </c>
      <c r="F220" s="269">
        <v>0</v>
      </c>
      <c r="G220" s="401"/>
      <c r="H220" s="402">
        <f>+E220*G220</f>
        <v>0</v>
      </c>
      <c r="I220" s="402">
        <f>+F220*G220</f>
        <v>0</v>
      </c>
    </row>
    <row r="221" spans="1:9">
      <c r="G221" s="397"/>
      <c r="H221" s="397"/>
      <c r="I221" s="397"/>
    </row>
    <row r="222" spans="1:9" ht="57">
      <c r="A222" s="273" t="s">
        <v>13</v>
      </c>
      <c r="B222" s="272">
        <v>61219</v>
      </c>
      <c r="C222" s="162" t="s">
        <v>98</v>
      </c>
      <c r="D222" s="270" t="s">
        <v>3</v>
      </c>
      <c r="E222" s="270">
        <v>1</v>
      </c>
      <c r="F222" s="269">
        <v>0</v>
      </c>
      <c r="G222" s="401"/>
      <c r="H222" s="402">
        <f>+E222*G222</f>
        <v>0</v>
      </c>
      <c r="I222" s="402">
        <f>+F222*G222</f>
        <v>0</v>
      </c>
    </row>
    <row r="223" spans="1:9">
      <c r="G223" s="397"/>
      <c r="H223" s="397"/>
      <c r="I223" s="397"/>
    </row>
    <row r="224" spans="1:9" ht="71.25">
      <c r="A224" s="273" t="s">
        <v>18</v>
      </c>
      <c r="B224" s="161">
        <v>61642</v>
      </c>
      <c r="C224" s="162" t="s">
        <v>249</v>
      </c>
      <c r="D224" s="163" t="s">
        <v>3</v>
      </c>
      <c r="E224" s="163">
        <v>1</v>
      </c>
      <c r="F224" s="169">
        <v>0</v>
      </c>
      <c r="G224" s="405"/>
      <c r="H224" s="402">
        <f>+E224*G224</f>
        <v>0</v>
      </c>
      <c r="I224" s="406">
        <f>+F224*G224</f>
        <v>0</v>
      </c>
    </row>
    <row r="225" spans="1:9">
      <c r="G225" s="397"/>
      <c r="H225" s="397"/>
      <c r="I225" s="397"/>
    </row>
    <row r="226" spans="1:9" ht="87.75">
      <c r="A226" s="273" t="s">
        <v>15</v>
      </c>
      <c r="B226" s="161">
        <v>61723</v>
      </c>
      <c r="C226" s="162" t="s">
        <v>248</v>
      </c>
      <c r="D226" s="163" t="s">
        <v>3</v>
      </c>
      <c r="E226" s="163">
        <v>3</v>
      </c>
      <c r="F226" s="169">
        <v>0</v>
      </c>
      <c r="G226" s="405"/>
      <c r="H226" s="402">
        <f>+E226*G226</f>
        <v>0</v>
      </c>
      <c r="I226" s="406">
        <f>+F226*G226</f>
        <v>0</v>
      </c>
    </row>
    <row r="227" spans="1:9">
      <c r="G227" s="397"/>
      <c r="H227" s="397"/>
      <c r="I227" s="397"/>
    </row>
    <row r="228" spans="1:9" ht="15" customHeight="1">
      <c r="A228" s="54" t="s">
        <v>56</v>
      </c>
      <c r="B228" s="55"/>
      <c r="C228" s="56"/>
      <c r="D228" s="57"/>
      <c r="E228" s="57"/>
      <c r="F228" s="58"/>
      <c r="G228" s="409"/>
      <c r="H228" s="409"/>
      <c r="I228" s="409"/>
    </row>
    <row r="229" spans="1:9" ht="15">
      <c r="A229" s="54"/>
      <c r="B229" s="55"/>
      <c r="C229" s="56"/>
      <c r="D229" s="57"/>
      <c r="E229" s="57"/>
      <c r="F229" s="58"/>
      <c r="G229" s="409"/>
      <c r="H229" s="409"/>
      <c r="I229" s="409"/>
    </row>
    <row r="230" spans="1:9" ht="134.25" customHeight="1">
      <c r="A230" s="188" t="s">
        <v>19</v>
      </c>
      <c r="B230" s="161">
        <v>62122</v>
      </c>
      <c r="C230" s="162" t="s">
        <v>89</v>
      </c>
      <c r="D230" s="189" t="s">
        <v>87</v>
      </c>
      <c r="E230" s="189">
        <v>0</v>
      </c>
      <c r="F230" s="169">
        <v>300</v>
      </c>
      <c r="G230" s="405"/>
      <c r="H230" s="402">
        <f>+E230*G230</f>
        <v>0</v>
      </c>
      <c r="I230" s="406">
        <f>+F230*G230</f>
        <v>0</v>
      </c>
    </row>
    <row r="231" spans="1:9">
      <c r="D231" s="70"/>
      <c r="E231" s="70"/>
      <c r="G231" s="397"/>
      <c r="H231" s="397"/>
      <c r="I231" s="397"/>
    </row>
    <row r="232" spans="1:9" customFormat="1" ht="123" customHeight="1">
      <c r="A232" s="188" t="s">
        <v>20</v>
      </c>
      <c r="B232" s="272">
        <v>62165</v>
      </c>
      <c r="C232" s="274" t="s">
        <v>178</v>
      </c>
      <c r="D232" s="276" t="s">
        <v>86</v>
      </c>
      <c r="E232" s="275">
        <v>4.5</v>
      </c>
      <c r="F232" s="268">
        <v>0</v>
      </c>
      <c r="G232" s="401"/>
      <c r="H232" s="406">
        <f>+E232*G232</f>
        <v>0</v>
      </c>
      <c r="I232" s="406">
        <f>+F232*G232</f>
        <v>0</v>
      </c>
    </row>
    <row r="233" spans="1:9" customFormat="1">
      <c r="A233" s="3"/>
      <c r="B233" s="55"/>
      <c r="C233" s="56"/>
      <c r="D233" s="57"/>
      <c r="E233" s="194"/>
      <c r="F233" s="59"/>
      <c r="G233" s="409"/>
      <c r="H233" s="410"/>
      <c r="I233" s="410"/>
    </row>
    <row r="234" spans="1:9" customFormat="1" ht="161.25">
      <c r="A234" s="188" t="s">
        <v>21</v>
      </c>
      <c r="B234" s="272">
        <v>62200</v>
      </c>
      <c r="C234" s="274" t="s">
        <v>180</v>
      </c>
      <c r="D234" s="276" t="s">
        <v>86</v>
      </c>
      <c r="E234" s="275">
        <v>14.4</v>
      </c>
      <c r="F234" s="268">
        <v>0</v>
      </c>
      <c r="G234" s="401"/>
      <c r="H234" s="402">
        <f>+E234*G234</f>
        <v>0</v>
      </c>
      <c r="I234" s="406">
        <f>+F234*G234</f>
        <v>0</v>
      </c>
    </row>
    <row r="235" spans="1:9" customFormat="1">
      <c r="A235" s="3"/>
      <c r="B235" s="55"/>
      <c r="C235" s="56"/>
      <c r="D235" s="57"/>
      <c r="E235" s="194"/>
      <c r="F235" s="59"/>
      <c r="G235" s="409"/>
      <c r="H235" s="410"/>
      <c r="I235" s="410"/>
    </row>
    <row r="236" spans="1:9" ht="126" customHeight="1">
      <c r="A236" s="188" t="s">
        <v>22</v>
      </c>
      <c r="B236" s="161">
        <v>62224</v>
      </c>
      <c r="C236" s="162" t="s">
        <v>90</v>
      </c>
      <c r="D236" s="163" t="s">
        <v>86</v>
      </c>
      <c r="E236" s="163">
        <v>0</v>
      </c>
      <c r="F236" s="169">
        <v>30</v>
      </c>
      <c r="G236" s="405"/>
      <c r="H236" s="402">
        <f>+E236*G236</f>
        <v>0</v>
      </c>
      <c r="I236" s="406">
        <f>+F236*G236</f>
        <v>0</v>
      </c>
    </row>
    <row r="237" spans="1:9">
      <c r="B237" s="197"/>
      <c r="C237" s="198"/>
      <c r="D237" s="199"/>
      <c r="E237" s="199"/>
      <c r="F237" s="200"/>
      <c r="G237" s="411"/>
      <c r="H237" s="397"/>
      <c r="I237" s="411"/>
    </row>
    <row r="238" spans="1:9" ht="48" customHeight="1">
      <c r="A238" s="188" t="s">
        <v>23</v>
      </c>
      <c r="B238" s="161">
        <v>62252</v>
      </c>
      <c r="C238" s="162" t="s">
        <v>85</v>
      </c>
      <c r="D238" s="189" t="s">
        <v>87</v>
      </c>
      <c r="E238" s="189">
        <v>0</v>
      </c>
      <c r="F238" s="169">
        <v>200</v>
      </c>
      <c r="G238" s="405"/>
      <c r="H238" s="402">
        <f>+E238*G238</f>
        <v>0</v>
      </c>
      <c r="I238" s="406">
        <f>+F238*G238</f>
        <v>0</v>
      </c>
    </row>
    <row r="239" spans="1:9" ht="15" thickBot="1">
      <c r="G239" s="397"/>
      <c r="H239" s="397"/>
      <c r="I239" s="397"/>
    </row>
    <row r="240" spans="1:9" ht="16.5" thickTop="1" thickBot="1">
      <c r="F240" s="10" t="s">
        <v>11</v>
      </c>
      <c r="G240" s="407"/>
      <c r="H240" s="398">
        <f>SUM(H216:H238)</f>
        <v>0</v>
      </c>
      <c r="I240" s="398">
        <f>SUM(I216:I238)</f>
        <v>0</v>
      </c>
    </row>
    <row r="241" spans="1:9" ht="15" thickTop="1">
      <c r="G241" s="397"/>
      <c r="H241" s="397"/>
      <c r="I241" s="397"/>
    </row>
    <row r="242" spans="1:9" ht="15">
      <c r="A242" s="11" t="s">
        <v>6</v>
      </c>
      <c r="B242" s="12"/>
      <c r="C242" s="5"/>
      <c r="G242" s="397"/>
      <c r="H242" s="397"/>
      <c r="I242" s="397"/>
    </row>
    <row r="243" spans="1:9">
      <c r="G243" s="397"/>
      <c r="H243" s="397"/>
      <c r="I243" s="397"/>
    </row>
    <row r="244" spans="1:9" ht="15">
      <c r="A244" s="11" t="s">
        <v>10</v>
      </c>
      <c r="B244" s="12"/>
      <c r="G244" s="397"/>
      <c r="H244" s="397"/>
      <c r="I244" s="397"/>
    </row>
    <row r="245" spans="1:9">
      <c r="G245" s="397"/>
      <c r="H245" s="397"/>
      <c r="I245" s="397"/>
    </row>
    <row r="246" spans="1:9">
      <c r="A246" s="273" t="s">
        <v>1</v>
      </c>
      <c r="B246" s="272">
        <v>78112</v>
      </c>
      <c r="C246" s="274" t="s">
        <v>7</v>
      </c>
      <c r="D246" s="270" t="s">
        <v>8</v>
      </c>
      <c r="E246" s="270">
        <v>30</v>
      </c>
      <c r="F246" s="269">
        <v>0</v>
      </c>
      <c r="G246" s="401"/>
      <c r="H246" s="402">
        <f>+E246*G246</f>
        <v>0</v>
      </c>
      <c r="I246" s="402">
        <f>+F246*G246</f>
        <v>0</v>
      </c>
    </row>
    <row r="247" spans="1:9">
      <c r="E247" s="6"/>
      <c r="F247" s="7" t="s">
        <v>247</v>
      </c>
      <c r="G247" s="397"/>
      <c r="H247" s="397"/>
      <c r="I247" s="397"/>
    </row>
    <row r="248" spans="1:9" ht="16.5" customHeight="1">
      <c r="A248" s="273" t="s">
        <v>2</v>
      </c>
      <c r="B248" s="272">
        <v>78112</v>
      </c>
      <c r="C248" s="271" t="s">
        <v>246</v>
      </c>
      <c r="D248" s="270" t="s">
        <v>8</v>
      </c>
      <c r="E248" s="269">
        <v>30</v>
      </c>
      <c r="F248" s="268">
        <v>0</v>
      </c>
      <c r="G248" s="401"/>
      <c r="H248" s="402">
        <f>+E248*G248</f>
        <v>0</v>
      </c>
      <c r="I248" s="402">
        <f>+F248*G248</f>
        <v>0</v>
      </c>
    </row>
    <row r="249" spans="1:9">
      <c r="E249" s="6"/>
      <c r="F249" s="7"/>
      <c r="G249" s="397"/>
      <c r="H249" s="397"/>
      <c r="I249" s="397"/>
    </row>
    <row r="250" spans="1:9" ht="72.75" customHeight="1">
      <c r="A250" s="273" t="s">
        <v>4</v>
      </c>
      <c r="B250" s="272">
        <v>78200</v>
      </c>
      <c r="C250" s="271" t="s">
        <v>245</v>
      </c>
      <c r="D250" s="270" t="s">
        <v>3</v>
      </c>
      <c r="E250" s="269">
        <v>1</v>
      </c>
      <c r="F250" s="268">
        <v>0</v>
      </c>
      <c r="G250" s="401"/>
      <c r="H250" s="402">
        <f>+E250*G250</f>
        <v>0</v>
      </c>
      <c r="I250" s="402">
        <f>+F250*G250</f>
        <v>0</v>
      </c>
    </row>
    <row r="251" spans="1:9" ht="15" thickBot="1">
      <c r="F251" s="7"/>
      <c r="G251" s="397"/>
      <c r="H251" s="397"/>
      <c r="I251" s="397"/>
    </row>
    <row r="252" spans="1:9" ht="16.5" thickTop="1" thickBot="1">
      <c r="F252" s="10" t="s">
        <v>11</v>
      </c>
      <c r="G252" s="407"/>
      <c r="H252" s="398">
        <f>SUM(H246:H250)</f>
        <v>0</v>
      </c>
      <c r="I252" s="398">
        <f>SUM(I246:I250)</f>
        <v>0</v>
      </c>
    </row>
    <row r="253" spans="1:9" ht="15" thickTop="1"/>
  </sheetData>
  <mergeCells count="1">
    <mergeCell ref="B39:G39"/>
  </mergeCells>
  <conditionalFormatting sqref="E195:E196 F195 F3:F4">
    <cfRule type="containsBlanks" priority="1" stopIfTrue="1">
      <formula>LEN(TRIM(E3))=0</formula>
    </cfRule>
    <cfRule type="cellIs" dxfId="21" priority="2" stopIfTrue="1" operator="equal">
      <formula>0</formula>
    </cfRule>
  </conditionalFormatting>
  <pageMargins left="0.23622047244094491" right="0.23622047244094491" top="0.74803149606299213" bottom="0.74803149606299213" header="0.31496062992125984" footer="0.31496062992125984"/>
  <pageSetup paperSize="9" scale="83" fitToHeight="0" orientation="portrait" horizontalDpi="4294967292" r:id="rId1"/>
  <headerFooter alignWithMargins="0">
    <oddFooter>&amp;L2. Vojkova cesta&amp;CStran &amp;P od &amp;N</oddFooter>
  </headerFooter>
  <rowBreaks count="7" manualBreakCount="7">
    <brk id="51" max="8" man="1"/>
    <brk id="83" max="8" man="1"/>
    <brk id="111" max="8" man="1"/>
    <brk id="141" max="8" man="1"/>
    <brk id="177" max="8" man="1"/>
    <brk id="197" max="8" man="1"/>
    <brk id="22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C259-E552-4380-943F-49DEF7F26851}">
  <sheetPr>
    <tabColor rgb="FF92D050"/>
    <pageSetUpPr fitToPage="1"/>
  </sheetPr>
  <dimension ref="A2:Q254"/>
  <sheetViews>
    <sheetView topLeftCell="A241" zoomScaleNormal="100" workbookViewId="0">
      <selection activeCell="F167" sqref="F167"/>
    </sheetView>
  </sheetViews>
  <sheetFormatPr defaultColWidth="9.140625" defaultRowHeight="14.25"/>
  <cols>
    <col min="1" max="1" width="3.42578125" style="3" customWidth="1"/>
    <col min="2" max="2" width="8.5703125" style="4" customWidth="1"/>
    <col min="3" max="3" width="31.42578125" style="8" customWidth="1"/>
    <col min="4" max="4" width="5.7109375" style="1" customWidth="1"/>
    <col min="5" max="6" width="12.7109375" style="6" customWidth="1"/>
    <col min="7" max="9" width="15.7109375" style="7" customWidth="1"/>
    <col min="10" max="16384" width="9.140625" style="2"/>
  </cols>
  <sheetData>
    <row r="2" spans="1:9" ht="15" thickBot="1"/>
    <row r="3" spans="1:9" ht="15.75" thickTop="1">
      <c r="A3" s="26" t="s">
        <v>243</v>
      </c>
      <c r="B3" s="27"/>
      <c r="C3" s="28"/>
      <c r="D3" s="29"/>
      <c r="E3" s="30"/>
      <c r="F3" s="30"/>
      <c r="G3" s="31"/>
      <c r="H3" s="31"/>
      <c r="I3" s="32"/>
    </row>
    <row r="4" spans="1:9" ht="15">
      <c r="A4" s="33" t="s">
        <v>99</v>
      </c>
      <c r="E4" s="34"/>
      <c r="F4" s="34"/>
      <c r="I4" s="35"/>
    </row>
    <row r="5" spans="1:9" ht="15.75" thickBot="1">
      <c r="A5" s="36" t="s">
        <v>100</v>
      </c>
      <c r="B5" s="37"/>
      <c r="C5" s="38"/>
      <c r="D5" s="39"/>
      <c r="E5" s="40"/>
      <c r="F5" s="40"/>
      <c r="G5" s="41"/>
      <c r="H5" s="41"/>
      <c r="I5" s="42"/>
    </row>
    <row r="6" spans="1:9" ht="15" thickTop="1"/>
    <row r="8" spans="1:9" ht="25.5">
      <c r="G8" s="153" t="s">
        <v>101</v>
      </c>
      <c r="H8" s="153" t="s">
        <v>102</v>
      </c>
      <c r="I8" s="153" t="s">
        <v>103</v>
      </c>
    </row>
    <row r="9" spans="1:9" ht="15">
      <c r="A9" s="154" t="s">
        <v>0</v>
      </c>
      <c r="B9" s="155"/>
      <c r="C9" s="156"/>
      <c r="D9" s="157"/>
      <c r="E9" s="158"/>
      <c r="F9" s="158"/>
      <c r="G9" s="412">
        <f>SUM(H51:H95)</f>
        <v>0</v>
      </c>
      <c r="H9" s="413">
        <f>SUM(I51:I95)</f>
        <v>0</v>
      </c>
      <c r="I9" s="413">
        <f>SUM(G9+H9)</f>
        <v>0</v>
      </c>
    </row>
    <row r="10" spans="1:9" ht="15">
      <c r="A10" s="11"/>
      <c r="B10" s="12"/>
      <c r="C10" s="5"/>
      <c r="D10" s="45"/>
      <c r="E10" s="46"/>
      <c r="F10" s="46"/>
      <c r="G10" s="396"/>
      <c r="H10" s="396"/>
      <c r="I10" s="396"/>
    </row>
    <row r="11" spans="1:9" ht="15">
      <c r="A11" s="154" t="s">
        <v>5</v>
      </c>
      <c r="B11" s="155"/>
      <c r="C11" s="156"/>
      <c r="D11" s="157"/>
      <c r="E11" s="158"/>
      <c r="F11" s="158"/>
      <c r="G11" s="412">
        <f>SUM(H103:H125)</f>
        <v>0</v>
      </c>
      <c r="H11" s="413">
        <f>SUM(I103:I125)</f>
        <v>0</v>
      </c>
      <c r="I11" s="413">
        <f t="shared" ref="I11" si="0">SUM(G11+H11)</f>
        <v>0</v>
      </c>
    </row>
    <row r="12" spans="1:9" ht="15">
      <c r="A12" s="11"/>
      <c r="B12" s="12"/>
      <c r="C12" s="5"/>
      <c r="D12" s="45"/>
      <c r="E12" s="46"/>
      <c r="F12" s="46"/>
      <c r="G12" s="396"/>
      <c r="H12" s="396"/>
      <c r="I12" s="396"/>
    </row>
    <row r="13" spans="1:9" ht="15">
      <c r="A13" s="154" t="s">
        <v>9</v>
      </c>
      <c r="B13" s="155"/>
      <c r="C13" s="156"/>
      <c r="D13" s="157"/>
      <c r="E13" s="158"/>
      <c r="F13" s="158"/>
      <c r="G13" s="412">
        <f>SUM(H135:H179)</f>
        <v>0</v>
      </c>
      <c r="H13" s="413">
        <f>SUM(I135:I179)</f>
        <v>0</v>
      </c>
      <c r="I13" s="413">
        <f t="shared" ref="I13" si="1">SUM(G13+H13)</f>
        <v>0</v>
      </c>
    </row>
    <row r="14" spans="1:9" ht="15">
      <c r="A14" s="11"/>
      <c r="B14" s="12"/>
      <c r="C14" s="5"/>
      <c r="D14" s="45"/>
      <c r="E14" s="46"/>
      <c r="F14" s="46"/>
      <c r="G14" s="396"/>
      <c r="H14" s="396"/>
      <c r="I14" s="396"/>
    </row>
    <row r="15" spans="1:9" ht="15">
      <c r="A15" s="154" t="s">
        <v>14</v>
      </c>
      <c r="B15" s="155"/>
      <c r="C15" s="156"/>
      <c r="D15" s="157"/>
      <c r="E15" s="158"/>
      <c r="F15" s="158"/>
      <c r="G15" s="412">
        <v>0</v>
      </c>
      <c r="H15" s="413">
        <v>0</v>
      </c>
      <c r="I15" s="413">
        <f t="shared" ref="I15" si="2">SUM(G15+H15)</f>
        <v>0</v>
      </c>
    </row>
    <row r="16" spans="1:9" ht="15">
      <c r="A16" s="11"/>
      <c r="B16" s="12"/>
      <c r="C16" s="5"/>
      <c r="D16" s="45"/>
      <c r="E16" s="46"/>
      <c r="F16" s="46"/>
      <c r="G16" s="396"/>
      <c r="H16" s="396"/>
      <c r="I16" s="396"/>
    </row>
    <row r="17" spans="1:17" ht="15">
      <c r="A17" s="154" t="s">
        <v>17</v>
      </c>
      <c r="B17" s="155"/>
      <c r="C17" s="156"/>
      <c r="D17" s="157"/>
      <c r="E17" s="158"/>
      <c r="F17" s="158"/>
      <c r="G17" s="412">
        <v>0</v>
      </c>
      <c r="H17" s="413">
        <v>0</v>
      </c>
      <c r="I17" s="413">
        <f t="shared" ref="I17" si="3">SUM(G17+H17)</f>
        <v>0</v>
      </c>
    </row>
    <row r="18" spans="1:17" ht="15">
      <c r="A18" s="11"/>
      <c r="B18" s="12"/>
      <c r="C18" s="5"/>
      <c r="D18" s="45"/>
      <c r="E18" s="46"/>
      <c r="F18" s="46"/>
      <c r="G18" s="396"/>
      <c r="H18" s="396"/>
      <c r="I18" s="396"/>
    </row>
    <row r="19" spans="1:17" ht="15">
      <c r="A19" s="154" t="s">
        <v>16</v>
      </c>
      <c r="B19" s="155"/>
      <c r="C19" s="156"/>
      <c r="D19" s="157"/>
      <c r="E19" s="158"/>
      <c r="F19" s="158"/>
      <c r="G19" s="412">
        <f>SUM(H245)</f>
        <v>0</v>
      </c>
      <c r="H19" s="413">
        <f>SUM(I245)</f>
        <v>0</v>
      </c>
      <c r="I19" s="413">
        <f t="shared" ref="I19" si="4">SUM(G19+H19)</f>
        <v>0</v>
      </c>
    </row>
    <row r="20" spans="1:17" ht="15">
      <c r="A20" s="11"/>
      <c r="B20" s="12"/>
      <c r="C20" s="5"/>
      <c r="D20" s="45"/>
      <c r="E20" s="46"/>
      <c r="F20" s="46"/>
      <c r="G20" s="396"/>
      <c r="H20" s="396"/>
      <c r="I20" s="396"/>
    </row>
    <row r="21" spans="1:17" ht="15">
      <c r="A21" s="154" t="s">
        <v>6</v>
      </c>
      <c r="B21" s="155"/>
      <c r="C21" s="156"/>
      <c r="D21" s="157"/>
      <c r="E21" s="158"/>
      <c r="F21" s="158"/>
      <c r="G21" s="412">
        <f>SUM(H251:H251)</f>
        <v>0</v>
      </c>
      <c r="H21" s="413">
        <f>SUM(I251:I251)</f>
        <v>0</v>
      </c>
      <c r="I21" s="413">
        <f t="shared" ref="I21" si="5">SUM(G21+H21)</f>
        <v>0</v>
      </c>
      <c r="N21" s="369"/>
      <c r="O21" s="369"/>
      <c r="P21" s="369"/>
      <c r="Q21" s="369"/>
    </row>
    <row r="22" spans="1:17" ht="15" thickBot="1">
      <c r="G22" s="397"/>
      <c r="H22" s="397"/>
      <c r="I22" s="397"/>
      <c r="N22" s="369"/>
      <c r="O22" s="369"/>
      <c r="P22" s="369"/>
      <c r="Q22" s="369"/>
    </row>
    <row r="23" spans="1:17" ht="16.5" thickTop="1" thickBot="1">
      <c r="D23" s="9"/>
      <c r="E23" s="10" t="s">
        <v>11</v>
      </c>
      <c r="F23" s="72"/>
      <c r="G23" s="398">
        <f>SUM(G9:G21)</f>
        <v>0</v>
      </c>
      <c r="H23" s="407">
        <f>SUM(H9:H21)</f>
        <v>0</v>
      </c>
      <c r="I23" s="407">
        <f>SUM(I9:I21)</f>
        <v>0</v>
      </c>
      <c r="N23" s="369"/>
      <c r="O23" s="369"/>
      <c r="P23" s="369"/>
      <c r="Q23" s="369"/>
    </row>
    <row r="24" spans="1:17" ht="15" thickTop="1">
      <c r="G24" s="397"/>
      <c r="H24" s="397"/>
      <c r="I24" s="397"/>
      <c r="N24" s="369"/>
      <c r="O24" s="369"/>
      <c r="P24" s="369"/>
      <c r="Q24" s="369"/>
    </row>
    <row r="25" spans="1:17">
      <c r="E25" s="7" t="s">
        <v>40</v>
      </c>
      <c r="G25" s="397">
        <f>0.22*G23</f>
        <v>0</v>
      </c>
      <c r="H25" s="397">
        <f>0.22*H23</f>
        <v>0</v>
      </c>
      <c r="I25" s="397">
        <f>0.22*I23</f>
        <v>0</v>
      </c>
      <c r="N25" s="369"/>
      <c r="O25" s="369"/>
      <c r="P25" s="369"/>
      <c r="Q25" s="369"/>
    </row>
    <row r="26" spans="1:17" ht="15" thickBot="1">
      <c r="G26" s="397"/>
      <c r="H26" s="397"/>
      <c r="I26" s="397"/>
    </row>
    <row r="27" spans="1:17" ht="16.5" thickTop="1" thickBot="1">
      <c r="E27" s="43" t="s">
        <v>41</v>
      </c>
      <c r="F27" s="159"/>
      <c r="G27" s="399">
        <f>SUM(G23:G25)</f>
        <v>0</v>
      </c>
      <c r="H27" s="400">
        <f>SUM(H23:H25)</f>
        <v>0</v>
      </c>
      <c r="I27" s="400">
        <f>SUM(I23:I25)</f>
        <v>0</v>
      </c>
    </row>
    <row r="28" spans="1:17" ht="15" thickTop="1"/>
    <row r="32" spans="1:17">
      <c r="B32" s="4" t="s">
        <v>43</v>
      </c>
      <c r="E32" s="34"/>
      <c r="F32" s="34"/>
    </row>
    <row r="33" spans="1:7">
      <c r="E33" s="34"/>
      <c r="F33" s="34"/>
    </row>
    <row r="34" spans="1:7" ht="84" customHeight="1">
      <c r="B34" s="631" t="s">
        <v>44</v>
      </c>
      <c r="C34" s="632"/>
      <c r="D34" s="632"/>
      <c r="E34" s="632"/>
      <c r="F34" s="632"/>
      <c r="G34" s="632"/>
    </row>
    <row r="47" spans="1:7" ht="15">
      <c r="A47" s="11" t="s">
        <v>0</v>
      </c>
      <c r="B47" s="12"/>
    </row>
    <row r="49" spans="1:12" ht="15">
      <c r="A49" s="13" t="s">
        <v>30</v>
      </c>
      <c r="B49" s="14"/>
      <c r="C49" s="5"/>
    </row>
    <row r="50" spans="1:12" ht="25.5">
      <c r="A50" s="13"/>
      <c r="B50" s="14"/>
      <c r="C50" s="153" t="s">
        <v>151</v>
      </c>
      <c r="D50" s="153" t="s">
        <v>152</v>
      </c>
      <c r="E50" s="153" t="s">
        <v>153</v>
      </c>
      <c r="F50" s="153" t="s">
        <v>154</v>
      </c>
      <c r="G50" s="153" t="s">
        <v>155</v>
      </c>
      <c r="H50" s="153" t="s">
        <v>101</v>
      </c>
      <c r="I50" s="153" t="s">
        <v>102</v>
      </c>
    </row>
    <row r="51" spans="1:12" ht="71.25">
      <c r="A51" s="160" t="s">
        <v>1</v>
      </c>
      <c r="B51" s="161">
        <v>11131</v>
      </c>
      <c r="C51" s="162" t="s">
        <v>156</v>
      </c>
      <c r="D51" s="163" t="s">
        <v>12</v>
      </c>
      <c r="E51" s="164">
        <v>0.5</v>
      </c>
      <c r="F51" s="164">
        <v>0</v>
      </c>
      <c r="G51" s="414"/>
      <c r="H51" s="406">
        <f>+E51*G51</f>
        <v>0</v>
      </c>
      <c r="I51" s="406">
        <f>+F51*G51</f>
        <v>0</v>
      </c>
    </row>
    <row r="52" spans="1:12">
      <c r="A52" s="18"/>
      <c r="G52" s="397"/>
      <c r="H52" s="397"/>
      <c r="I52" s="397"/>
    </row>
    <row r="53" spans="1:12" ht="51.75" customHeight="1">
      <c r="A53" s="160" t="s">
        <v>2</v>
      </c>
      <c r="B53" s="161">
        <v>11323</v>
      </c>
      <c r="C53" s="162" t="s">
        <v>157</v>
      </c>
      <c r="D53" s="163" t="s">
        <v>3</v>
      </c>
      <c r="E53" s="165">
        <v>1</v>
      </c>
      <c r="F53" s="166">
        <v>0</v>
      </c>
      <c r="G53" s="415"/>
      <c r="H53" s="416">
        <f>E53*G53</f>
        <v>0</v>
      </c>
      <c r="I53" s="406">
        <f>+F53*G53</f>
        <v>0</v>
      </c>
    </row>
    <row r="54" spans="1:12">
      <c r="E54" s="34"/>
      <c r="F54" s="34"/>
      <c r="G54" s="397"/>
      <c r="H54" s="397"/>
      <c r="I54" s="397"/>
    </row>
    <row r="55" spans="1:12" ht="15">
      <c r="A55" s="16" t="s">
        <v>31</v>
      </c>
      <c r="D55" s="17"/>
      <c r="G55" s="397"/>
      <c r="H55" s="397"/>
      <c r="I55" s="397"/>
    </row>
    <row r="56" spans="1:12">
      <c r="A56" s="18"/>
      <c r="D56" s="17"/>
      <c r="G56" s="397"/>
      <c r="H56" s="397"/>
      <c r="I56" s="397"/>
    </row>
    <row r="57" spans="1:12" s="69" customFormat="1">
      <c r="A57" s="67" t="s">
        <v>67</v>
      </c>
      <c r="B57" s="63"/>
      <c r="C57" s="64"/>
      <c r="D57" s="65"/>
      <c r="E57" s="68"/>
      <c r="F57" s="68"/>
      <c r="G57" s="404"/>
      <c r="H57" s="404"/>
      <c r="I57" s="404"/>
    </row>
    <row r="58" spans="1:12" ht="15">
      <c r="A58" s="16"/>
      <c r="D58" s="17"/>
      <c r="G58" s="397"/>
      <c r="H58" s="397"/>
      <c r="I58" s="397"/>
    </row>
    <row r="59" spans="1:12" ht="57">
      <c r="A59" s="160" t="s">
        <v>4</v>
      </c>
      <c r="B59" s="161">
        <v>12110</v>
      </c>
      <c r="C59" s="162" t="s">
        <v>60</v>
      </c>
      <c r="D59" s="168" t="s">
        <v>86</v>
      </c>
      <c r="E59" s="169">
        <v>30</v>
      </c>
      <c r="F59" s="169">
        <v>0</v>
      </c>
      <c r="G59" s="405"/>
      <c r="H59" s="406">
        <f>E59*G59</f>
        <v>0</v>
      </c>
      <c r="I59" s="406">
        <f>+F59*G59</f>
        <v>0</v>
      </c>
    </row>
    <row r="60" spans="1:12">
      <c r="A60" s="19"/>
      <c r="D60" s="17"/>
      <c r="G60" s="397"/>
      <c r="H60" s="397"/>
      <c r="I60" s="397"/>
    </row>
    <row r="61" spans="1:12">
      <c r="A61" s="67" t="s">
        <v>72</v>
      </c>
      <c r="B61" s="63"/>
      <c r="C61" s="64"/>
      <c r="D61" s="65"/>
      <c r="E61" s="68"/>
      <c r="F61" s="68"/>
      <c r="G61" s="404"/>
      <c r="H61" s="404"/>
      <c r="I61" s="404"/>
    </row>
    <row r="62" spans="1:12" ht="15">
      <c r="A62" s="16"/>
      <c r="D62" s="17"/>
      <c r="G62" s="397"/>
      <c r="H62" s="397"/>
      <c r="I62" s="397"/>
    </row>
    <row r="63" spans="1:12" s="69" customFormat="1" ht="32.25" customHeight="1">
      <c r="A63" s="160" t="s">
        <v>13</v>
      </c>
      <c r="B63" s="161">
        <v>12211</v>
      </c>
      <c r="C63" s="162" t="s">
        <v>45</v>
      </c>
      <c r="D63" s="168" t="s">
        <v>3</v>
      </c>
      <c r="E63" s="169">
        <v>4</v>
      </c>
      <c r="F63" s="169">
        <v>0</v>
      </c>
      <c r="G63" s="405"/>
      <c r="H63" s="406">
        <f>E63*G63</f>
        <v>0</v>
      </c>
      <c r="I63" s="406">
        <f>+F63*G63</f>
        <v>0</v>
      </c>
      <c r="L63" s="71"/>
    </row>
    <row r="64" spans="1:12" ht="15">
      <c r="A64" s="19"/>
      <c r="D64" s="17"/>
      <c r="G64" s="397"/>
      <c r="H64" s="397"/>
      <c r="I64" s="397"/>
      <c r="L64" s="47"/>
    </row>
    <row r="65" spans="1:12" s="69" customFormat="1" ht="46.5" customHeight="1">
      <c r="A65" s="160" t="s">
        <v>18</v>
      </c>
      <c r="B65" s="161">
        <v>12211</v>
      </c>
      <c r="C65" s="162" t="s">
        <v>158</v>
      </c>
      <c r="D65" s="168" t="s">
        <v>3</v>
      </c>
      <c r="E65" s="169">
        <v>10</v>
      </c>
      <c r="F65" s="169">
        <v>0</v>
      </c>
      <c r="G65" s="405"/>
      <c r="H65" s="406">
        <f>E65*G65</f>
        <v>0</v>
      </c>
      <c r="I65" s="406">
        <f>+F65*G65</f>
        <v>0</v>
      </c>
      <c r="L65" s="71"/>
    </row>
    <row r="66" spans="1:12" ht="15">
      <c r="A66" s="19"/>
      <c r="D66" s="17"/>
      <c r="G66" s="397"/>
      <c r="H66" s="397"/>
      <c r="I66" s="397"/>
      <c r="L66" s="47"/>
    </row>
    <row r="67" spans="1:12" ht="15" customHeight="1">
      <c r="A67" s="62" t="s">
        <v>46</v>
      </c>
      <c r="B67" s="63"/>
      <c r="C67" s="64"/>
      <c r="D67" s="65"/>
      <c r="E67" s="66"/>
      <c r="F67" s="66"/>
      <c r="G67" s="404"/>
      <c r="H67" s="404"/>
      <c r="I67" s="404"/>
      <c r="L67" s="47"/>
    </row>
    <row r="68" spans="1:12" ht="15">
      <c r="A68" s="19"/>
      <c r="D68" s="17"/>
      <c r="E68" s="34"/>
      <c r="F68" s="34"/>
      <c r="G68" s="397"/>
      <c r="H68" s="397"/>
      <c r="I68" s="397"/>
      <c r="L68" s="47"/>
    </row>
    <row r="69" spans="1:12" ht="59.25" customHeight="1">
      <c r="A69" s="170" t="s">
        <v>15</v>
      </c>
      <c r="B69" s="161">
        <v>12321</v>
      </c>
      <c r="C69" s="162" t="s">
        <v>73</v>
      </c>
      <c r="D69" s="168" t="s">
        <v>86</v>
      </c>
      <c r="E69" s="171">
        <v>169</v>
      </c>
      <c r="F69" s="171">
        <v>0</v>
      </c>
      <c r="G69" s="405"/>
      <c r="H69" s="406">
        <f>E69*G69</f>
        <v>0</v>
      </c>
      <c r="I69" s="406">
        <f>+F69*G69</f>
        <v>0</v>
      </c>
      <c r="L69" s="47"/>
    </row>
    <row r="70" spans="1:12" ht="15">
      <c r="A70" s="19"/>
      <c r="D70" s="17"/>
      <c r="E70" s="34"/>
      <c r="F70" s="34"/>
      <c r="G70" s="397"/>
      <c r="H70" s="397"/>
      <c r="I70" s="397"/>
      <c r="L70" s="47"/>
    </row>
    <row r="71" spans="1:12" ht="60.75" customHeight="1">
      <c r="A71" s="170" t="s">
        <v>19</v>
      </c>
      <c r="B71" s="161">
        <v>12322</v>
      </c>
      <c r="C71" s="162" t="s">
        <v>74</v>
      </c>
      <c r="D71" s="168" t="s">
        <v>86</v>
      </c>
      <c r="E71" s="171">
        <v>297</v>
      </c>
      <c r="F71" s="171">
        <v>85</v>
      </c>
      <c r="G71" s="405"/>
      <c r="H71" s="406">
        <f>E71*G71</f>
        <v>0</v>
      </c>
      <c r="I71" s="406">
        <f>+F71*G71</f>
        <v>0</v>
      </c>
      <c r="L71" s="47"/>
    </row>
    <row r="72" spans="1:12" ht="15">
      <c r="A72" s="19"/>
      <c r="D72" s="17"/>
      <c r="E72" s="34"/>
      <c r="F72" s="34"/>
      <c r="G72" s="397"/>
      <c r="H72" s="397"/>
      <c r="I72" s="397"/>
      <c r="L72" s="47"/>
    </row>
    <row r="73" spans="1:12" ht="46.5" customHeight="1">
      <c r="A73" s="170" t="s">
        <v>20</v>
      </c>
      <c r="B73" s="161">
        <v>12345</v>
      </c>
      <c r="C73" s="162" t="s">
        <v>66</v>
      </c>
      <c r="D73" s="168" t="s">
        <v>86</v>
      </c>
      <c r="E73" s="171">
        <v>158</v>
      </c>
      <c r="F73" s="171">
        <v>0</v>
      </c>
      <c r="G73" s="405"/>
      <c r="H73" s="406">
        <f>E73*G73</f>
        <v>0</v>
      </c>
      <c r="I73" s="406">
        <f>+F73*G73</f>
        <v>0</v>
      </c>
      <c r="L73" s="47"/>
    </row>
    <row r="74" spans="1:12" ht="15">
      <c r="A74" s="19"/>
      <c r="D74" s="17"/>
      <c r="E74" s="34"/>
      <c r="F74" s="34"/>
      <c r="G74" s="397"/>
      <c r="H74" s="397"/>
      <c r="I74" s="397"/>
      <c r="L74" s="47"/>
    </row>
    <row r="75" spans="1:12" ht="34.5" customHeight="1">
      <c r="A75" s="170" t="s">
        <v>21</v>
      </c>
      <c r="B75" s="161">
        <v>12345</v>
      </c>
      <c r="C75" s="162" t="s">
        <v>159</v>
      </c>
      <c r="D75" s="168" t="s">
        <v>86</v>
      </c>
      <c r="E75" s="171">
        <v>100</v>
      </c>
      <c r="F75" s="171">
        <v>0</v>
      </c>
      <c r="G75" s="405"/>
      <c r="H75" s="406">
        <f>E75*G75</f>
        <v>0</v>
      </c>
      <c r="I75" s="406">
        <f>+F75*G75</f>
        <v>0</v>
      </c>
      <c r="L75" s="47"/>
    </row>
    <row r="76" spans="1:12" ht="15">
      <c r="A76" s="19"/>
      <c r="D76" s="17"/>
      <c r="E76" s="34"/>
      <c r="F76" s="34"/>
      <c r="G76" s="397"/>
      <c r="H76" s="397"/>
      <c r="I76" s="397"/>
      <c r="L76" s="47"/>
    </row>
    <row r="77" spans="1:12" ht="42.75">
      <c r="A77" s="170" t="s">
        <v>22</v>
      </c>
      <c r="B77" s="161">
        <v>12371</v>
      </c>
      <c r="C77" s="162" t="s">
        <v>75</v>
      </c>
      <c r="D77" s="168" t="s">
        <v>86</v>
      </c>
      <c r="E77" s="171">
        <v>200</v>
      </c>
      <c r="F77" s="171">
        <v>0</v>
      </c>
      <c r="G77" s="405"/>
      <c r="H77" s="406">
        <f>E77*G77</f>
        <v>0</v>
      </c>
      <c r="I77" s="406">
        <f>+F77*G77</f>
        <v>0</v>
      </c>
      <c r="L77" s="47"/>
    </row>
    <row r="78" spans="1:12" ht="15">
      <c r="A78" s="19"/>
      <c r="D78" s="17"/>
      <c r="E78" s="34"/>
      <c r="F78" s="34"/>
      <c r="G78" s="397"/>
      <c r="H78" s="397"/>
      <c r="I78" s="397"/>
      <c r="L78" s="47"/>
    </row>
    <row r="79" spans="1:12" ht="42.75">
      <c r="A79" s="170" t="s">
        <v>23</v>
      </c>
      <c r="B79" s="161">
        <v>12381</v>
      </c>
      <c r="C79" s="162" t="s">
        <v>61</v>
      </c>
      <c r="D79" s="168" t="s">
        <v>87</v>
      </c>
      <c r="E79" s="171">
        <v>50</v>
      </c>
      <c r="F79" s="171">
        <v>0</v>
      </c>
      <c r="G79" s="405"/>
      <c r="H79" s="406">
        <f>E79*G79</f>
        <v>0</v>
      </c>
      <c r="I79" s="406">
        <f>+F79*G79</f>
        <v>0</v>
      </c>
      <c r="L79" s="47"/>
    </row>
    <row r="80" spans="1:12" ht="15">
      <c r="A80" s="19"/>
      <c r="D80" s="17"/>
      <c r="E80" s="34"/>
      <c r="F80" s="34"/>
      <c r="G80" s="397"/>
      <c r="H80" s="397"/>
      <c r="I80" s="397"/>
      <c r="L80" s="47"/>
    </row>
    <row r="81" spans="1:12" ht="45" customHeight="1">
      <c r="A81" s="170" t="s">
        <v>24</v>
      </c>
      <c r="B81" s="161">
        <v>12382</v>
      </c>
      <c r="C81" s="162" t="s">
        <v>47</v>
      </c>
      <c r="D81" s="168" t="s">
        <v>87</v>
      </c>
      <c r="E81" s="171">
        <v>237</v>
      </c>
      <c r="F81" s="171">
        <v>108</v>
      </c>
      <c r="G81" s="405"/>
      <c r="H81" s="406">
        <f>E81*G81</f>
        <v>0</v>
      </c>
      <c r="I81" s="406">
        <f>+F81*G81</f>
        <v>0</v>
      </c>
      <c r="L81" s="47"/>
    </row>
    <row r="82" spans="1:12" ht="16.5" customHeight="1">
      <c r="A82" s="19"/>
      <c r="D82" s="17"/>
      <c r="E82" s="34"/>
      <c r="F82" s="34"/>
      <c r="G82" s="397"/>
      <c r="H82" s="397"/>
      <c r="I82" s="397"/>
      <c r="L82" s="47"/>
    </row>
    <row r="83" spans="1:12" ht="30.75" customHeight="1">
      <c r="A83" s="170" t="s">
        <v>25</v>
      </c>
      <c r="B83" s="161">
        <v>12391</v>
      </c>
      <c r="C83" s="162" t="s">
        <v>62</v>
      </c>
      <c r="D83" s="168" t="s">
        <v>87</v>
      </c>
      <c r="E83" s="171">
        <v>154</v>
      </c>
      <c r="F83" s="171">
        <v>0</v>
      </c>
      <c r="G83" s="405"/>
      <c r="H83" s="406">
        <f>E83*G83</f>
        <v>0</v>
      </c>
      <c r="I83" s="406">
        <f>+F83*G83</f>
        <v>0</v>
      </c>
      <c r="L83" s="47"/>
    </row>
    <row r="84" spans="1:12" ht="16.5" customHeight="1">
      <c r="A84" s="19"/>
      <c r="D84" s="17"/>
      <c r="E84" s="34"/>
      <c r="F84" s="34"/>
      <c r="G84" s="397"/>
      <c r="H84" s="397"/>
      <c r="I84" s="397"/>
      <c r="L84" s="47"/>
    </row>
    <row r="85" spans="1:12" ht="32.25" customHeight="1">
      <c r="A85" s="170" t="s">
        <v>63</v>
      </c>
      <c r="B85" s="161">
        <v>12391</v>
      </c>
      <c r="C85" s="162" t="s">
        <v>48</v>
      </c>
      <c r="D85" s="168" t="s">
        <v>87</v>
      </c>
      <c r="E85" s="171">
        <v>168</v>
      </c>
      <c r="F85" s="171">
        <v>52</v>
      </c>
      <c r="G85" s="405"/>
      <c r="H85" s="406">
        <f>E85*G85</f>
        <v>0</v>
      </c>
      <c r="I85" s="406">
        <f>+F85*G85</f>
        <v>0</v>
      </c>
      <c r="L85" s="47"/>
    </row>
    <row r="86" spans="1:12" ht="16.5" customHeight="1">
      <c r="A86" s="19"/>
      <c r="D86" s="17"/>
      <c r="E86" s="34"/>
      <c r="F86" s="34"/>
      <c r="G86" s="397"/>
      <c r="H86" s="397"/>
      <c r="I86" s="397"/>
      <c r="L86" s="47"/>
    </row>
    <row r="87" spans="1:12" ht="15">
      <c r="A87" s="45" t="s">
        <v>80</v>
      </c>
      <c r="D87" s="17"/>
      <c r="E87" s="34"/>
      <c r="F87" s="34"/>
      <c r="G87" s="397"/>
      <c r="H87" s="397"/>
      <c r="I87" s="397"/>
    </row>
    <row r="88" spans="1:12">
      <c r="A88" s="19"/>
      <c r="D88" s="17"/>
      <c r="E88" s="34"/>
      <c r="F88" s="34"/>
      <c r="G88" s="397"/>
      <c r="H88" s="397"/>
      <c r="I88" s="397"/>
    </row>
    <row r="89" spans="1:12" ht="71.25">
      <c r="A89" s="170" t="s">
        <v>64</v>
      </c>
      <c r="B89" s="161">
        <v>12498</v>
      </c>
      <c r="C89" s="162" t="s">
        <v>81</v>
      </c>
      <c r="D89" s="168" t="s">
        <v>3</v>
      </c>
      <c r="E89" s="169">
        <v>25</v>
      </c>
      <c r="F89" s="169">
        <v>1</v>
      </c>
      <c r="G89" s="405"/>
      <c r="H89" s="406">
        <f>E89*G89</f>
        <v>0</v>
      </c>
      <c r="I89" s="406">
        <f>+F89*G89</f>
        <v>0</v>
      </c>
      <c r="L89" s="47"/>
    </row>
    <row r="90" spans="1:12">
      <c r="A90" s="19"/>
      <c r="D90" s="17"/>
      <c r="G90" s="397"/>
      <c r="H90" s="397"/>
      <c r="I90" s="397"/>
    </row>
    <row r="91" spans="1:12" ht="15.75">
      <c r="A91" s="16" t="s">
        <v>32</v>
      </c>
      <c r="D91" s="17"/>
      <c r="G91" s="397"/>
      <c r="H91" s="397"/>
      <c r="I91" s="397"/>
      <c r="L91" s="47"/>
    </row>
    <row r="92" spans="1:12" ht="15">
      <c r="A92" s="18"/>
      <c r="D92" s="17"/>
      <c r="G92" s="397"/>
      <c r="H92" s="397"/>
      <c r="I92" s="397"/>
      <c r="L92" s="47"/>
    </row>
    <row r="93" spans="1:12" s="69" customFormat="1">
      <c r="A93" s="67" t="s">
        <v>26</v>
      </c>
      <c r="B93" s="63"/>
      <c r="C93" s="64"/>
      <c r="D93" s="65"/>
      <c r="E93" s="68"/>
      <c r="F93" s="68"/>
      <c r="G93" s="404"/>
      <c r="H93" s="404"/>
      <c r="I93" s="404"/>
    </row>
    <row r="94" spans="1:12" ht="15">
      <c r="A94" s="16"/>
      <c r="D94" s="17"/>
      <c r="G94" s="397"/>
      <c r="H94" s="397"/>
      <c r="I94" s="397"/>
    </row>
    <row r="95" spans="1:12" ht="42.75">
      <c r="A95" s="160" t="s">
        <v>68</v>
      </c>
      <c r="B95" s="161">
        <v>13113</v>
      </c>
      <c r="C95" s="162" t="s">
        <v>65</v>
      </c>
      <c r="D95" s="168" t="s">
        <v>27</v>
      </c>
      <c r="E95" s="169">
        <v>45</v>
      </c>
      <c r="F95" s="169">
        <v>0</v>
      </c>
      <c r="G95" s="405"/>
      <c r="H95" s="406">
        <f>E95*G95</f>
        <v>0</v>
      </c>
      <c r="I95" s="406">
        <f>+F95*G95</f>
        <v>0</v>
      </c>
    </row>
    <row r="96" spans="1:12" ht="15" thickBot="1">
      <c r="A96" s="19"/>
      <c r="D96" s="17"/>
      <c r="G96" s="397"/>
      <c r="H96" s="397"/>
      <c r="I96" s="397"/>
    </row>
    <row r="97" spans="1:10" ht="16.5" thickTop="1" thickBot="1">
      <c r="E97" s="10" t="s">
        <v>11</v>
      </c>
      <c r="F97" s="72"/>
      <c r="G97" s="407"/>
      <c r="H97" s="398">
        <f>SUM(H51:H95)</f>
        <v>0</v>
      </c>
      <c r="I97" s="398">
        <f>SUM(I51:I95)</f>
        <v>0</v>
      </c>
      <c r="J97" s="1"/>
    </row>
    <row r="98" spans="1:10" ht="15" thickTop="1">
      <c r="G98" s="397"/>
      <c r="H98" s="397"/>
      <c r="I98" s="397"/>
    </row>
    <row r="99" spans="1:10" ht="15">
      <c r="A99" s="11" t="s">
        <v>5</v>
      </c>
      <c r="B99" s="12"/>
      <c r="C99" s="5"/>
      <c r="G99" s="397"/>
      <c r="H99" s="397"/>
      <c r="I99" s="397"/>
      <c r="J99" s="1"/>
    </row>
    <row r="100" spans="1:10" ht="15">
      <c r="A100" s="11"/>
      <c r="B100" s="12"/>
      <c r="C100" s="5"/>
      <c r="G100" s="397"/>
      <c r="H100" s="397"/>
      <c r="I100" s="397"/>
    </row>
    <row r="101" spans="1:10" ht="15">
      <c r="A101" s="11" t="s">
        <v>33</v>
      </c>
      <c r="B101" s="12"/>
      <c r="C101" s="5"/>
      <c r="G101" s="397"/>
      <c r="H101" s="397"/>
      <c r="I101" s="397"/>
    </row>
    <row r="102" spans="1:10" ht="15">
      <c r="A102" s="11"/>
      <c r="B102" s="12"/>
      <c r="C102" s="5"/>
      <c r="G102" s="397"/>
      <c r="H102" s="397"/>
      <c r="I102" s="397"/>
    </row>
    <row r="103" spans="1:10" ht="42.75">
      <c r="A103" s="172" t="s">
        <v>1</v>
      </c>
      <c r="B103" s="173">
        <v>21114</v>
      </c>
      <c r="C103" s="174" t="s">
        <v>49</v>
      </c>
      <c r="D103" s="175" t="s">
        <v>88</v>
      </c>
      <c r="E103" s="176">
        <v>10</v>
      </c>
      <c r="F103" s="176">
        <v>19</v>
      </c>
      <c r="G103" s="415"/>
      <c r="H103" s="417">
        <f>+E103*G103</f>
        <v>0</v>
      </c>
      <c r="I103" s="406">
        <f>+F103*G103</f>
        <v>0</v>
      </c>
      <c r="J103" s="1"/>
    </row>
    <row r="104" spans="1:10">
      <c r="G104" s="397"/>
      <c r="H104" s="397"/>
      <c r="I104" s="397"/>
      <c r="J104" s="1"/>
    </row>
    <row r="105" spans="1:10" ht="42.75">
      <c r="A105" s="172" t="s">
        <v>2</v>
      </c>
      <c r="B105" s="173">
        <v>21234</v>
      </c>
      <c r="C105" s="174" t="s">
        <v>71</v>
      </c>
      <c r="D105" s="175" t="s">
        <v>88</v>
      </c>
      <c r="E105" s="176">
        <v>241</v>
      </c>
      <c r="F105" s="176">
        <v>84</v>
      </c>
      <c r="G105" s="415"/>
      <c r="H105" s="417">
        <f>+E105*G105</f>
        <v>0</v>
      </c>
      <c r="I105" s="406">
        <f>+F105*G105</f>
        <v>0</v>
      </c>
      <c r="J105" s="1"/>
    </row>
    <row r="106" spans="1:10">
      <c r="G106" s="397"/>
      <c r="H106" s="397"/>
      <c r="I106" s="397"/>
      <c r="J106" s="1"/>
    </row>
    <row r="107" spans="1:10" ht="15">
      <c r="A107" s="11" t="s">
        <v>34</v>
      </c>
      <c r="B107" s="12"/>
      <c r="C107" s="5"/>
      <c r="G107" s="397"/>
      <c r="H107" s="397"/>
      <c r="I107" s="397"/>
    </row>
    <row r="108" spans="1:10" ht="15">
      <c r="A108" s="11"/>
      <c r="B108" s="12"/>
      <c r="C108" s="5"/>
      <c r="G108" s="397"/>
      <c r="H108" s="397"/>
      <c r="I108" s="397"/>
    </row>
    <row r="109" spans="1:10" ht="28.5">
      <c r="A109" s="172" t="s">
        <v>4</v>
      </c>
      <c r="B109" s="173">
        <v>22113</v>
      </c>
      <c r="C109" s="174" t="s">
        <v>42</v>
      </c>
      <c r="D109" s="175" t="s">
        <v>86</v>
      </c>
      <c r="E109" s="176">
        <v>794</v>
      </c>
      <c r="F109" s="176">
        <v>205</v>
      </c>
      <c r="G109" s="415"/>
      <c r="H109" s="417">
        <f>+E109*G109</f>
        <v>0</v>
      </c>
      <c r="I109" s="406">
        <f>+F109*G109</f>
        <v>0</v>
      </c>
    </row>
    <row r="110" spans="1:10">
      <c r="G110" s="397"/>
      <c r="H110" s="397"/>
      <c r="I110" s="397"/>
    </row>
    <row r="111" spans="1:10" ht="15">
      <c r="A111" s="11" t="s">
        <v>59</v>
      </c>
      <c r="B111" s="12"/>
      <c r="C111" s="5"/>
      <c r="E111" s="34"/>
      <c r="F111" s="34"/>
      <c r="G111" s="397"/>
      <c r="H111" s="397"/>
      <c r="I111" s="397"/>
    </row>
    <row r="112" spans="1:10">
      <c r="E112" s="34"/>
      <c r="F112" s="34"/>
      <c r="G112" s="397"/>
      <c r="H112" s="397"/>
      <c r="I112" s="397"/>
    </row>
    <row r="113" spans="1:10" ht="30" customHeight="1">
      <c r="A113" s="177" t="s">
        <v>13</v>
      </c>
      <c r="B113" s="161">
        <v>25132</v>
      </c>
      <c r="C113" s="162" t="s">
        <v>57</v>
      </c>
      <c r="D113" s="168" t="s">
        <v>86</v>
      </c>
      <c r="E113" s="171">
        <v>155</v>
      </c>
      <c r="F113" s="171">
        <v>350</v>
      </c>
      <c r="G113" s="405"/>
      <c r="H113" s="406">
        <f>E113*G113</f>
        <v>0</v>
      </c>
      <c r="I113" s="406">
        <f>+F113*G113</f>
        <v>0</v>
      </c>
    </row>
    <row r="114" spans="1:10">
      <c r="E114" s="34"/>
      <c r="F114" s="34"/>
      <c r="G114" s="397"/>
      <c r="H114" s="397"/>
      <c r="I114" s="397"/>
    </row>
    <row r="115" spans="1:10" ht="28.5">
      <c r="A115" s="177" t="s">
        <v>18</v>
      </c>
      <c r="B115" s="161">
        <v>25151</v>
      </c>
      <c r="C115" s="162" t="s">
        <v>58</v>
      </c>
      <c r="D115" s="168" t="s">
        <v>86</v>
      </c>
      <c r="E115" s="171">
        <v>155</v>
      </c>
      <c r="F115" s="171">
        <v>350</v>
      </c>
      <c r="G115" s="405"/>
      <c r="H115" s="406">
        <f>E115*G115</f>
        <v>0</v>
      </c>
      <c r="I115" s="406">
        <f>+F115*G115</f>
        <v>0</v>
      </c>
    </row>
    <row r="116" spans="1:10">
      <c r="E116" s="34"/>
      <c r="F116" s="34"/>
      <c r="G116" s="397"/>
      <c r="H116" s="397"/>
      <c r="I116" s="397"/>
    </row>
    <row r="117" spans="1:10" ht="15">
      <c r="A117" s="11" t="s">
        <v>35</v>
      </c>
      <c r="B117" s="12"/>
      <c r="C117" s="5"/>
      <c r="G117" s="397"/>
      <c r="H117" s="397"/>
      <c r="I117" s="397"/>
      <c r="J117" s="1"/>
    </row>
    <row r="118" spans="1:10" ht="15">
      <c r="A118" s="11"/>
      <c r="B118" s="12"/>
      <c r="C118" s="5"/>
      <c r="G118" s="397"/>
      <c r="H118" s="397"/>
      <c r="I118" s="397"/>
      <c r="J118" s="1"/>
    </row>
    <row r="119" spans="1:10" ht="28.5">
      <c r="A119" s="177" t="s">
        <v>15</v>
      </c>
      <c r="B119" s="161">
        <v>29117</v>
      </c>
      <c r="C119" s="162" t="s">
        <v>28</v>
      </c>
      <c r="D119" s="163" t="s">
        <v>29</v>
      </c>
      <c r="E119" s="178">
        <v>410</v>
      </c>
      <c r="F119" s="178">
        <v>140</v>
      </c>
      <c r="G119" s="405"/>
      <c r="H119" s="406">
        <f>E119*G119</f>
        <v>0</v>
      </c>
      <c r="I119" s="406">
        <f>+F119*G119</f>
        <v>0</v>
      </c>
    </row>
    <row r="120" spans="1:10">
      <c r="E120" s="25"/>
      <c r="F120" s="25"/>
      <c r="G120" s="397"/>
      <c r="H120" s="397"/>
      <c r="I120" s="397"/>
    </row>
    <row r="121" spans="1:10" ht="31.5" customHeight="1">
      <c r="A121" s="177" t="s">
        <v>19</v>
      </c>
      <c r="B121" s="179">
        <v>29131</v>
      </c>
      <c r="C121" s="180" t="s">
        <v>76</v>
      </c>
      <c r="D121" s="168" t="s">
        <v>88</v>
      </c>
      <c r="E121" s="181">
        <v>0</v>
      </c>
      <c r="F121" s="181">
        <v>0</v>
      </c>
      <c r="G121" s="405"/>
      <c r="H121" s="406">
        <f>+E121*G121</f>
        <v>0</v>
      </c>
      <c r="I121" s="406">
        <f>+F121*G121</f>
        <v>0</v>
      </c>
    </row>
    <row r="122" spans="1:10">
      <c r="G122" s="397"/>
      <c r="H122" s="397"/>
      <c r="I122" s="397"/>
    </row>
    <row r="123" spans="1:10" ht="28.5">
      <c r="A123" s="177" t="s">
        <v>20</v>
      </c>
      <c r="B123" s="173">
        <v>29134</v>
      </c>
      <c r="C123" s="174" t="s">
        <v>77</v>
      </c>
      <c r="D123" s="175" t="s">
        <v>88</v>
      </c>
      <c r="E123" s="182">
        <v>241</v>
      </c>
      <c r="F123" s="182">
        <v>84</v>
      </c>
      <c r="G123" s="415"/>
      <c r="H123" s="417">
        <f>+E123*G123</f>
        <v>0</v>
      </c>
      <c r="I123" s="406">
        <f>+F123*G123</f>
        <v>0</v>
      </c>
      <c r="J123" s="1"/>
    </row>
    <row r="124" spans="1:10">
      <c r="E124" s="25"/>
      <c r="F124" s="25"/>
      <c r="G124" s="397"/>
      <c r="H124" s="397"/>
      <c r="I124" s="397"/>
      <c r="J124" s="1"/>
    </row>
    <row r="125" spans="1:10" ht="38.25" customHeight="1">
      <c r="A125" s="177" t="s">
        <v>21</v>
      </c>
      <c r="B125" s="183">
        <v>29138</v>
      </c>
      <c r="C125" s="184" t="s">
        <v>78</v>
      </c>
      <c r="D125" s="168" t="s">
        <v>88</v>
      </c>
      <c r="E125" s="171">
        <v>10</v>
      </c>
      <c r="F125" s="171">
        <v>2</v>
      </c>
      <c r="G125" s="405"/>
      <c r="H125" s="406">
        <f>E125*G125</f>
        <v>0</v>
      </c>
      <c r="I125" s="406">
        <f>+F125*G125</f>
        <v>0</v>
      </c>
    </row>
    <row r="126" spans="1:10" ht="15" thickBot="1">
      <c r="E126" s="15"/>
      <c r="F126" s="15"/>
      <c r="G126" s="397"/>
      <c r="H126" s="397"/>
      <c r="I126" s="397"/>
      <c r="J126" s="1"/>
    </row>
    <row r="127" spans="1:10" ht="16.5" thickTop="1" thickBot="1">
      <c r="E127" s="10" t="s">
        <v>11</v>
      </c>
      <c r="F127" s="72"/>
      <c r="G127" s="407"/>
      <c r="H127" s="398">
        <f>SUM(H103:H125)</f>
        <v>0</v>
      </c>
      <c r="I127" s="398">
        <f>SUM(I103:I125)</f>
        <v>0</v>
      </c>
      <c r="J127" s="1"/>
    </row>
    <row r="128" spans="1:10" ht="15" thickTop="1">
      <c r="E128" s="7"/>
      <c r="F128" s="7"/>
      <c r="G128" s="397"/>
      <c r="H128" s="397"/>
      <c r="I128" s="397"/>
      <c r="J128" s="1"/>
    </row>
    <row r="129" spans="1:12" ht="15">
      <c r="A129" s="11" t="s">
        <v>9</v>
      </c>
      <c r="B129" s="12"/>
      <c r="C129" s="5"/>
      <c r="G129" s="397"/>
      <c r="H129" s="397"/>
      <c r="I129" s="397"/>
    </row>
    <row r="130" spans="1:12">
      <c r="G130" s="397"/>
      <c r="H130" s="397"/>
      <c r="I130" s="397"/>
      <c r="J130" s="1"/>
    </row>
    <row r="131" spans="1:12" ht="15">
      <c r="A131" s="11" t="s">
        <v>36</v>
      </c>
      <c r="B131" s="12"/>
      <c r="C131" s="5"/>
      <c r="G131" s="397"/>
      <c r="H131" s="397"/>
      <c r="I131" s="397"/>
    </row>
    <row r="132" spans="1:12">
      <c r="G132" s="397"/>
      <c r="H132" s="397"/>
      <c r="I132" s="397"/>
    </row>
    <row r="133" spans="1:12" s="48" customFormat="1" ht="15">
      <c r="A133" s="11" t="s">
        <v>37</v>
      </c>
      <c r="B133" s="12"/>
      <c r="C133" s="5"/>
      <c r="D133" s="45"/>
      <c r="E133" s="46"/>
      <c r="F133" s="46"/>
      <c r="G133" s="396"/>
      <c r="H133" s="396"/>
      <c r="I133" s="396"/>
    </row>
    <row r="134" spans="1:12">
      <c r="G134" s="397"/>
      <c r="H134" s="397"/>
      <c r="I134" s="397"/>
      <c r="J134" s="1"/>
    </row>
    <row r="135" spans="1:12" ht="46.5" customHeight="1">
      <c r="A135" s="172" t="s">
        <v>1</v>
      </c>
      <c r="B135" s="173">
        <v>31130</v>
      </c>
      <c r="C135" s="174" t="s">
        <v>160</v>
      </c>
      <c r="D135" s="175" t="s">
        <v>88</v>
      </c>
      <c r="E135" s="176">
        <v>120</v>
      </c>
      <c r="F135" s="176">
        <v>23</v>
      </c>
      <c r="G135" s="415"/>
      <c r="H135" s="417">
        <f>+E135*G135</f>
        <v>0</v>
      </c>
      <c r="I135" s="406">
        <f>+F135*G135</f>
        <v>0</v>
      </c>
      <c r="J135" s="1"/>
    </row>
    <row r="136" spans="1:12">
      <c r="G136" s="397"/>
      <c r="H136" s="397"/>
      <c r="I136" s="397"/>
      <c r="J136" s="1"/>
    </row>
    <row r="137" spans="1:12" ht="60.75" customHeight="1">
      <c r="A137" s="172" t="s">
        <v>2</v>
      </c>
      <c r="B137" s="179">
        <v>31170</v>
      </c>
      <c r="C137" s="180" t="s">
        <v>161</v>
      </c>
      <c r="D137" s="168" t="s">
        <v>88</v>
      </c>
      <c r="E137" s="181">
        <v>45</v>
      </c>
      <c r="F137" s="181">
        <v>7</v>
      </c>
      <c r="G137" s="405"/>
      <c r="H137" s="406">
        <f>+E137*G137</f>
        <v>0</v>
      </c>
      <c r="I137" s="406">
        <f>+F137*G137</f>
        <v>0</v>
      </c>
      <c r="J137" s="1"/>
    </row>
    <row r="138" spans="1:12">
      <c r="G138" s="397"/>
      <c r="H138" s="397"/>
      <c r="I138" s="397"/>
      <c r="J138" s="1"/>
    </row>
    <row r="139" spans="1:12" ht="15" customHeight="1">
      <c r="A139" s="11" t="s">
        <v>50</v>
      </c>
      <c r="B139" s="12"/>
      <c r="C139" s="5"/>
      <c r="D139" s="2"/>
      <c r="E139" s="61"/>
      <c r="F139" s="61"/>
      <c r="G139" s="403"/>
      <c r="H139" s="403"/>
      <c r="I139" s="403"/>
    </row>
    <row r="140" spans="1:12" ht="15">
      <c r="A140" s="11"/>
      <c r="B140" s="12"/>
      <c r="C140" s="5"/>
      <c r="D140" s="2"/>
      <c r="E140" s="61"/>
      <c r="F140" s="61"/>
      <c r="G140" s="403"/>
      <c r="H140" s="403"/>
      <c r="I140" s="403"/>
      <c r="J140" s="1"/>
    </row>
    <row r="141" spans="1:12" ht="59.25" customHeight="1">
      <c r="A141" s="177" t="s">
        <v>4</v>
      </c>
      <c r="B141" s="161">
        <v>31555</v>
      </c>
      <c r="C141" s="162" t="s">
        <v>94</v>
      </c>
      <c r="D141" s="168" t="s">
        <v>86</v>
      </c>
      <c r="E141" s="171">
        <v>106</v>
      </c>
      <c r="F141" s="171">
        <v>22</v>
      </c>
      <c r="G141" s="405"/>
      <c r="H141" s="406">
        <f>E141*G141</f>
        <v>0</v>
      </c>
      <c r="I141" s="406">
        <f>+F141*G141</f>
        <v>0</v>
      </c>
    </row>
    <row r="142" spans="1:12" ht="15">
      <c r="A142" s="2"/>
      <c r="B142" s="2"/>
      <c r="C142" s="2"/>
      <c r="D142" s="2"/>
      <c r="E142" s="61"/>
      <c r="F142" s="61"/>
      <c r="G142" s="403"/>
      <c r="H142" s="403"/>
      <c r="I142" s="403"/>
      <c r="L142" s="47"/>
    </row>
    <row r="143" spans="1:12" ht="76.5" customHeight="1">
      <c r="A143" s="177" t="s">
        <v>13</v>
      </c>
      <c r="B143" s="161">
        <v>31555</v>
      </c>
      <c r="C143" s="162" t="s">
        <v>162</v>
      </c>
      <c r="D143" s="168" t="s">
        <v>86</v>
      </c>
      <c r="E143" s="171">
        <v>502</v>
      </c>
      <c r="F143" s="171">
        <v>0</v>
      </c>
      <c r="G143" s="405"/>
      <c r="H143" s="406">
        <f>E143*G143</f>
        <v>0</v>
      </c>
      <c r="I143" s="406">
        <f>+F143*G143</f>
        <v>0</v>
      </c>
    </row>
    <row r="144" spans="1:12" ht="15">
      <c r="A144" s="2"/>
      <c r="B144" s="2"/>
      <c r="C144" s="2"/>
      <c r="D144" s="2"/>
      <c r="E144" s="61"/>
      <c r="F144" s="61"/>
      <c r="G144" s="403"/>
      <c r="H144" s="403"/>
      <c r="I144" s="403"/>
      <c r="L144" s="47"/>
    </row>
    <row r="145" spans="1:12" ht="15">
      <c r="A145" s="11" t="s">
        <v>51</v>
      </c>
      <c r="E145" s="34"/>
      <c r="F145" s="34"/>
      <c r="G145" s="397"/>
      <c r="H145" s="397"/>
      <c r="I145" s="397"/>
      <c r="L145" s="47"/>
    </row>
    <row r="146" spans="1:12" ht="15">
      <c r="A146" s="11"/>
      <c r="E146" s="34"/>
      <c r="F146" s="34"/>
      <c r="G146" s="397"/>
      <c r="H146" s="397"/>
      <c r="I146" s="397"/>
      <c r="L146" s="47"/>
    </row>
    <row r="147" spans="1:12" ht="15" customHeight="1">
      <c r="A147" s="11" t="s">
        <v>52</v>
      </c>
      <c r="E147" s="34"/>
      <c r="F147" s="34"/>
      <c r="G147" s="397"/>
      <c r="H147" s="397"/>
      <c r="I147" s="397"/>
    </row>
    <row r="148" spans="1:12" ht="15">
      <c r="A148" s="11"/>
      <c r="E148" s="34"/>
      <c r="F148" s="34"/>
      <c r="G148" s="397"/>
      <c r="H148" s="397"/>
      <c r="I148" s="397"/>
    </row>
    <row r="149" spans="1:12" ht="57">
      <c r="A149" s="177" t="s">
        <v>18</v>
      </c>
      <c r="B149" s="161">
        <v>32237</v>
      </c>
      <c r="C149" s="162" t="s">
        <v>79</v>
      </c>
      <c r="D149" s="168" t="s">
        <v>86</v>
      </c>
      <c r="E149" s="171">
        <v>608</v>
      </c>
      <c r="F149" s="171">
        <v>22</v>
      </c>
      <c r="G149" s="405"/>
      <c r="H149" s="406">
        <f>E149*G149</f>
        <v>0</v>
      </c>
      <c r="I149" s="406">
        <f>+F149*G149</f>
        <v>0</v>
      </c>
    </row>
    <row r="150" spans="1:12">
      <c r="E150" s="34"/>
      <c r="F150" s="34"/>
      <c r="G150" s="397"/>
      <c r="H150" s="397"/>
      <c r="I150" s="397"/>
    </row>
    <row r="151" spans="1:12" ht="60" customHeight="1">
      <c r="A151" s="177" t="s">
        <v>15</v>
      </c>
      <c r="B151" s="161">
        <v>32254</v>
      </c>
      <c r="C151" s="162" t="s">
        <v>84</v>
      </c>
      <c r="D151" s="168" t="s">
        <v>86</v>
      </c>
      <c r="E151" s="171">
        <v>188</v>
      </c>
      <c r="F151" s="171">
        <v>0</v>
      </c>
      <c r="G151" s="405"/>
      <c r="H151" s="406">
        <f>E151*G151</f>
        <v>0</v>
      </c>
      <c r="I151" s="406">
        <f>+F151*G151</f>
        <v>0</v>
      </c>
    </row>
    <row r="152" spans="1:12">
      <c r="E152" s="34"/>
      <c r="F152" s="34"/>
      <c r="G152" s="397"/>
      <c r="H152" s="397"/>
      <c r="I152" s="397"/>
    </row>
    <row r="153" spans="1:12" ht="60" customHeight="1">
      <c r="A153" s="177" t="s">
        <v>19</v>
      </c>
      <c r="B153" s="161">
        <v>32254</v>
      </c>
      <c r="C153" s="162" t="s">
        <v>83</v>
      </c>
      <c r="D153" s="168" t="s">
        <v>86</v>
      </c>
      <c r="E153" s="171">
        <v>66</v>
      </c>
      <c r="F153" s="171">
        <v>0</v>
      </c>
      <c r="G153" s="405"/>
      <c r="H153" s="406">
        <f>E153*G153</f>
        <v>0</v>
      </c>
      <c r="I153" s="406">
        <f>+F153*G153</f>
        <v>0</v>
      </c>
    </row>
    <row r="154" spans="1:12">
      <c r="E154" s="34"/>
      <c r="F154" s="34"/>
      <c r="G154" s="397"/>
      <c r="H154" s="397"/>
      <c r="I154" s="397"/>
    </row>
    <row r="155" spans="1:12" ht="16.5" customHeight="1">
      <c r="A155" s="11" t="s">
        <v>91</v>
      </c>
      <c r="E155" s="34"/>
      <c r="F155" s="34"/>
      <c r="G155" s="397"/>
      <c r="H155" s="397"/>
      <c r="I155" s="397"/>
    </row>
    <row r="156" spans="1:12" ht="13.5" customHeight="1">
      <c r="E156" s="34"/>
      <c r="F156" s="34"/>
      <c r="G156" s="397"/>
      <c r="H156" s="397"/>
      <c r="I156" s="397"/>
    </row>
    <row r="157" spans="1:12" s="624" customFormat="1" ht="103.5" customHeight="1">
      <c r="A157" s="177" t="s">
        <v>20</v>
      </c>
      <c r="B157" s="161">
        <v>34112</v>
      </c>
      <c r="C157" s="162" t="s">
        <v>163</v>
      </c>
      <c r="D157" s="168" t="s">
        <v>86</v>
      </c>
      <c r="E157" s="171">
        <v>21.8</v>
      </c>
      <c r="F157" s="171">
        <v>0</v>
      </c>
      <c r="G157" s="405"/>
      <c r="H157" s="406">
        <f>E157*G157</f>
        <v>0</v>
      </c>
      <c r="I157" s="406">
        <f>+F157*G157</f>
        <v>0</v>
      </c>
    </row>
    <row r="158" spans="1:12" s="624" customFormat="1">
      <c r="A158" s="3"/>
      <c r="B158" s="4"/>
      <c r="C158" s="8"/>
      <c r="D158" s="1"/>
      <c r="E158" s="34"/>
      <c r="F158" s="34"/>
      <c r="G158" s="397"/>
      <c r="H158" s="397"/>
      <c r="I158" s="397"/>
    </row>
    <row r="159" spans="1:12" s="624" customFormat="1" ht="183" customHeight="1">
      <c r="A159" s="177" t="s">
        <v>21</v>
      </c>
      <c r="B159" s="161">
        <v>34272</v>
      </c>
      <c r="C159" s="162" t="s">
        <v>164</v>
      </c>
      <c r="D159" s="168" t="s">
        <v>86</v>
      </c>
      <c r="E159" s="171">
        <v>102</v>
      </c>
      <c r="F159" s="171">
        <v>0</v>
      </c>
      <c r="G159" s="405"/>
      <c r="H159" s="406">
        <f>E159*G159</f>
        <v>0</v>
      </c>
      <c r="I159" s="406">
        <f>+F159*G159</f>
        <v>0</v>
      </c>
    </row>
    <row r="160" spans="1:12">
      <c r="E160" s="34"/>
      <c r="F160" s="34"/>
      <c r="G160" s="397"/>
      <c r="H160" s="397"/>
      <c r="I160" s="397"/>
    </row>
    <row r="161" spans="1:11" ht="85.5">
      <c r="A161" s="177" t="s">
        <v>22</v>
      </c>
      <c r="B161" s="161">
        <v>34411</v>
      </c>
      <c r="C161" s="162" t="s">
        <v>95</v>
      </c>
      <c r="D161" s="168" t="s">
        <v>86</v>
      </c>
      <c r="E161" s="171">
        <v>18</v>
      </c>
      <c r="F161" s="171">
        <v>0</v>
      </c>
      <c r="G161" s="405"/>
      <c r="H161" s="406">
        <f>E161*G161</f>
        <v>0</v>
      </c>
      <c r="I161" s="406">
        <f>+F161*G161</f>
        <v>0</v>
      </c>
    </row>
    <row r="162" spans="1:11">
      <c r="E162" s="34"/>
      <c r="F162" s="34"/>
      <c r="G162" s="397"/>
      <c r="H162" s="397"/>
      <c r="I162" s="397"/>
    </row>
    <row r="163" spans="1:11" s="624" customFormat="1" ht="90.75" customHeight="1">
      <c r="A163" s="177" t="s">
        <v>23</v>
      </c>
      <c r="B163" s="161">
        <v>34901</v>
      </c>
      <c r="C163" s="162" t="s">
        <v>165</v>
      </c>
      <c r="D163" s="168" t="s">
        <v>86</v>
      </c>
      <c r="E163" s="171">
        <v>38</v>
      </c>
      <c r="F163" s="171">
        <v>0</v>
      </c>
      <c r="G163" s="405"/>
      <c r="H163" s="406">
        <f>E163*G163</f>
        <v>0</v>
      </c>
      <c r="I163" s="406">
        <f>+F163*G163</f>
        <v>0</v>
      </c>
    </row>
    <row r="164" spans="1:11">
      <c r="E164" s="34"/>
      <c r="F164" s="34"/>
      <c r="G164" s="397"/>
      <c r="H164" s="397"/>
      <c r="I164" s="397"/>
    </row>
    <row r="165" spans="1:11" ht="90.75" customHeight="1">
      <c r="A165" s="177" t="s">
        <v>24</v>
      </c>
      <c r="B165" s="161">
        <v>34902</v>
      </c>
      <c r="C165" s="162" t="s">
        <v>96</v>
      </c>
      <c r="D165" s="168" t="s">
        <v>86</v>
      </c>
      <c r="E165" s="171">
        <v>63</v>
      </c>
      <c r="F165" s="171">
        <v>0</v>
      </c>
      <c r="G165" s="405"/>
      <c r="H165" s="406">
        <f>E165*G165</f>
        <v>0</v>
      </c>
      <c r="I165" s="406">
        <f>+F165*G165</f>
        <v>0</v>
      </c>
    </row>
    <row r="166" spans="1:11">
      <c r="E166" s="34"/>
      <c r="F166" s="34"/>
      <c r="G166" s="397"/>
      <c r="H166" s="397"/>
      <c r="I166" s="397"/>
    </row>
    <row r="167" spans="1:11" ht="32.25" customHeight="1">
      <c r="A167" s="177" t="s">
        <v>25</v>
      </c>
      <c r="B167" s="161">
        <v>34903</v>
      </c>
      <c r="C167" s="162" t="s">
        <v>92</v>
      </c>
      <c r="D167" s="168" t="s">
        <v>86</v>
      </c>
      <c r="E167" s="171">
        <v>28</v>
      </c>
      <c r="F167" s="171">
        <v>57</v>
      </c>
      <c r="G167" s="405"/>
      <c r="H167" s="406">
        <f>E167*G167</f>
        <v>0</v>
      </c>
      <c r="I167" s="406">
        <f>+F167*G167</f>
        <v>0</v>
      </c>
    </row>
    <row r="168" spans="1:11">
      <c r="A168" s="185"/>
      <c r="B168" s="186"/>
      <c r="D168" s="17"/>
      <c r="E168" s="34"/>
      <c r="F168" s="34"/>
      <c r="G168" s="397"/>
      <c r="H168" s="397"/>
      <c r="I168" s="397"/>
      <c r="J168" s="1"/>
      <c r="K168" s="1"/>
    </row>
    <row r="169" spans="1:11" ht="133.5" customHeight="1">
      <c r="A169" s="177" t="s">
        <v>63</v>
      </c>
      <c r="B169" s="161">
        <v>34920</v>
      </c>
      <c r="C169" s="187" t="s">
        <v>166</v>
      </c>
      <c r="D169" s="168" t="s">
        <v>86</v>
      </c>
      <c r="E169" s="171">
        <v>18</v>
      </c>
      <c r="F169" s="171">
        <v>0</v>
      </c>
      <c r="G169" s="405"/>
      <c r="H169" s="417">
        <f>+E169*G169</f>
        <v>0</v>
      </c>
      <c r="I169" s="417">
        <f>+F169*G169</f>
        <v>0</v>
      </c>
      <c r="J169" s="1"/>
      <c r="K169" s="1"/>
    </row>
    <row r="170" spans="1:11" s="60" customFormat="1">
      <c r="A170" s="3"/>
      <c r="B170" s="4"/>
      <c r="C170" s="8"/>
      <c r="D170" s="1"/>
      <c r="E170" s="34"/>
      <c r="F170" s="34"/>
      <c r="G170" s="397"/>
      <c r="H170" s="397"/>
      <c r="I170" s="397"/>
    </row>
    <row r="171" spans="1:11" s="60" customFormat="1" ht="15">
      <c r="A171" s="11" t="s">
        <v>53</v>
      </c>
      <c r="B171" s="4"/>
      <c r="C171" s="8"/>
      <c r="D171" s="1"/>
      <c r="E171" s="34"/>
      <c r="F171" s="34"/>
      <c r="G171" s="397"/>
      <c r="H171" s="397"/>
      <c r="I171" s="397"/>
    </row>
    <row r="172" spans="1:11" s="60" customFormat="1">
      <c r="A172" s="3"/>
      <c r="B172" s="4"/>
      <c r="C172" s="8"/>
      <c r="D172" s="1"/>
      <c r="E172" s="34"/>
      <c r="F172" s="34"/>
      <c r="G172" s="397"/>
      <c r="H172" s="397"/>
      <c r="I172" s="397"/>
    </row>
    <row r="173" spans="1:11" ht="15">
      <c r="A173" s="11" t="s">
        <v>54</v>
      </c>
      <c r="E173" s="34"/>
      <c r="F173" s="34"/>
      <c r="G173" s="397"/>
      <c r="H173" s="397"/>
      <c r="I173" s="397"/>
    </row>
    <row r="174" spans="1:11">
      <c r="E174" s="34"/>
      <c r="F174" s="34"/>
      <c r="G174" s="397"/>
      <c r="H174" s="397"/>
      <c r="I174" s="397"/>
    </row>
    <row r="175" spans="1:11" s="624" customFormat="1" ht="71.25">
      <c r="A175" s="177" t="s">
        <v>64</v>
      </c>
      <c r="B175" s="625">
        <v>35255</v>
      </c>
      <c r="C175" s="162" t="s">
        <v>427</v>
      </c>
      <c r="D175" s="163" t="s">
        <v>87</v>
      </c>
      <c r="E175" s="169">
        <v>86</v>
      </c>
      <c r="F175" s="169">
        <v>39</v>
      </c>
      <c r="G175" s="405"/>
      <c r="H175" s="406">
        <f>+E175*G175</f>
        <v>0</v>
      </c>
      <c r="I175" s="406">
        <f>+F175*G175</f>
        <v>0</v>
      </c>
    </row>
    <row r="176" spans="1:11" s="624" customFormat="1">
      <c r="A176" s="49"/>
      <c r="B176" s="52"/>
      <c r="C176" s="53"/>
      <c r="D176" s="50"/>
      <c r="E176" s="51"/>
      <c r="F176" s="51"/>
      <c r="G176" s="408"/>
      <c r="H176" s="408"/>
      <c r="I176" s="408"/>
    </row>
    <row r="177" spans="1:9" s="624" customFormat="1" ht="71.25">
      <c r="A177" s="177" t="s">
        <v>68</v>
      </c>
      <c r="B177" s="625">
        <v>35255</v>
      </c>
      <c r="C177" s="162" t="s">
        <v>428</v>
      </c>
      <c r="D177" s="163" t="s">
        <v>87</v>
      </c>
      <c r="E177" s="169">
        <v>173</v>
      </c>
      <c r="F177" s="169">
        <v>0</v>
      </c>
      <c r="G177" s="405"/>
      <c r="H177" s="406">
        <f>+E177*G177</f>
        <v>0</v>
      </c>
      <c r="I177" s="406">
        <f>+F177*G177</f>
        <v>0</v>
      </c>
    </row>
    <row r="178" spans="1:9" s="624" customFormat="1">
      <c r="A178" s="49"/>
      <c r="B178" s="52"/>
      <c r="C178" s="53"/>
      <c r="D178" s="50"/>
      <c r="E178" s="51"/>
      <c r="F178" s="51"/>
      <c r="G178" s="408"/>
      <c r="H178" s="408"/>
      <c r="I178" s="408"/>
    </row>
    <row r="179" spans="1:9" s="624" customFormat="1" ht="63" customHeight="1">
      <c r="A179" s="177" t="s">
        <v>69</v>
      </c>
      <c r="B179" s="625">
        <v>35232</v>
      </c>
      <c r="C179" s="162" t="s">
        <v>167</v>
      </c>
      <c r="D179" s="163" t="s">
        <v>87</v>
      </c>
      <c r="E179" s="169">
        <v>152</v>
      </c>
      <c r="F179" s="169">
        <v>32</v>
      </c>
      <c r="G179" s="405"/>
      <c r="H179" s="406">
        <f>+E179*G179</f>
        <v>0</v>
      </c>
      <c r="I179" s="406">
        <f>+F179*G179</f>
        <v>0</v>
      </c>
    </row>
    <row r="180" spans="1:9" ht="15" thickBot="1">
      <c r="G180" s="397"/>
      <c r="H180" s="397"/>
      <c r="I180" s="397"/>
    </row>
    <row r="181" spans="1:9" ht="16.5" thickTop="1" thickBot="1">
      <c r="E181" s="10" t="s">
        <v>11</v>
      </c>
      <c r="F181" s="72"/>
      <c r="G181" s="407"/>
      <c r="H181" s="398">
        <f>SUM(H135:H179)</f>
        <v>0</v>
      </c>
      <c r="I181" s="398">
        <f>SUM(I135:I179)</f>
        <v>0</v>
      </c>
    </row>
    <row r="182" spans="1:9" ht="15" thickTop="1">
      <c r="E182" s="7"/>
      <c r="F182" s="7"/>
      <c r="G182" s="397"/>
      <c r="H182" s="397"/>
      <c r="I182" s="397"/>
    </row>
    <row r="183" spans="1:9" ht="15">
      <c r="A183" s="11" t="s">
        <v>16</v>
      </c>
      <c r="B183" s="12"/>
      <c r="C183" s="5"/>
      <c r="G183" s="397"/>
      <c r="H183" s="397"/>
      <c r="I183" s="397"/>
    </row>
    <row r="184" spans="1:9" ht="15">
      <c r="A184" s="11"/>
      <c r="B184" s="12"/>
      <c r="C184" s="5"/>
      <c r="G184" s="397"/>
      <c r="H184" s="397"/>
      <c r="I184" s="397"/>
    </row>
    <row r="185" spans="1:9" ht="15">
      <c r="A185" s="11" t="s">
        <v>39</v>
      </c>
      <c r="B185" s="12"/>
      <c r="C185" s="5"/>
      <c r="G185" s="397"/>
      <c r="H185" s="397"/>
      <c r="I185" s="397"/>
    </row>
    <row r="186" spans="1:9">
      <c r="G186" s="397"/>
      <c r="H186" s="397"/>
      <c r="I186" s="397"/>
    </row>
    <row r="187" spans="1:9" ht="47.25" customHeight="1">
      <c r="A187" s="172" t="s">
        <v>1</v>
      </c>
      <c r="B187" s="173">
        <v>61123</v>
      </c>
      <c r="C187" s="174" t="s">
        <v>38</v>
      </c>
      <c r="D187" s="175" t="s">
        <v>3</v>
      </c>
      <c r="E187" s="176">
        <v>18</v>
      </c>
      <c r="F187" s="176">
        <v>1</v>
      </c>
      <c r="G187" s="415"/>
      <c r="H187" s="417">
        <f>+E187*G187</f>
        <v>0</v>
      </c>
      <c r="I187" s="406">
        <f>+F187*G187</f>
        <v>0</v>
      </c>
    </row>
    <row r="188" spans="1:9">
      <c r="G188" s="397"/>
      <c r="H188" s="397"/>
      <c r="I188" s="397"/>
    </row>
    <row r="189" spans="1:9" ht="57">
      <c r="A189" s="172" t="s">
        <v>2</v>
      </c>
      <c r="B189" s="173">
        <v>61214</v>
      </c>
      <c r="C189" s="162" t="s">
        <v>168</v>
      </c>
      <c r="D189" s="175" t="s">
        <v>3</v>
      </c>
      <c r="E189" s="176">
        <v>4</v>
      </c>
      <c r="F189" s="176">
        <v>0</v>
      </c>
      <c r="G189" s="415"/>
      <c r="H189" s="417">
        <f>+E189*G189</f>
        <v>0</v>
      </c>
      <c r="I189" s="406">
        <f>+F189*G189</f>
        <v>0</v>
      </c>
    </row>
    <row r="190" spans="1:9">
      <c r="G190" s="397"/>
      <c r="H190" s="397"/>
      <c r="I190" s="397"/>
    </row>
    <row r="191" spans="1:9" ht="57">
      <c r="A191" s="172" t="s">
        <v>4</v>
      </c>
      <c r="B191" s="173">
        <v>61216</v>
      </c>
      <c r="C191" s="162" t="s">
        <v>55</v>
      </c>
      <c r="D191" s="175" t="s">
        <v>3</v>
      </c>
      <c r="E191" s="176">
        <v>0</v>
      </c>
      <c r="F191" s="176">
        <v>1</v>
      </c>
      <c r="G191" s="415"/>
      <c r="H191" s="417">
        <f>+E191*G191</f>
        <v>0</v>
      </c>
      <c r="I191" s="406">
        <f>+F191*G191</f>
        <v>0</v>
      </c>
    </row>
    <row r="192" spans="1:9">
      <c r="G192" s="397"/>
      <c r="H192" s="397"/>
      <c r="I192" s="397"/>
    </row>
    <row r="193" spans="1:9" ht="57">
      <c r="A193" s="172" t="s">
        <v>13</v>
      </c>
      <c r="B193" s="173">
        <v>61217</v>
      </c>
      <c r="C193" s="162" t="s">
        <v>97</v>
      </c>
      <c r="D193" s="175" t="s">
        <v>3</v>
      </c>
      <c r="E193" s="176">
        <v>1</v>
      </c>
      <c r="F193" s="176">
        <v>0</v>
      </c>
      <c r="G193" s="415"/>
      <c r="H193" s="417">
        <f>+E193*G193</f>
        <v>0</v>
      </c>
      <c r="I193" s="406">
        <f>+F193*G193</f>
        <v>0</v>
      </c>
    </row>
    <row r="194" spans="1:9">
      <c r="G194" s="397"/>
      <c r="H194" s="397"/>
      <c r="I194" s="397"/>
    </row>
    <row r="195" spans="1:9" ht="57">
      <c r="A195" s="172" t="s">
        <v>18</v>
      </c>
      <c r="B195" s="173">
        <v>61218</v>
      </c>
      <c r="C195" s="162" t="s">
        <v>169</v>
      </c>
      <c r="D195" s="175" t="s">
        <v>3</v>
      </c>
      <c r="E195" s="176">
        <v>9</v>
      </c>
      <c r="F195" s="176">
        <v>0</v>
      </c>
      <c r="G195" s="415"/>
      <c r="H195" s="417">
        <f>+E195*G195</f>
        <v>0</v>
      </c>
      <c r="I195" s="406">
        <f>+F195*G195</f>
        <v>0</v>
      </c>
    </row>
    <row r="196" spans="1:9">
      <c r="G196" s="397"/>
      <c r="H196" s="397"/>
      <c r="I196" s="397"/>
    </row>
    <row r="197" spans="1:9" ht="58.5" customHeight="1">
      <c r="A197" s="172" t="s">
        <v>15</v>
      </c>
      <c r="B197" s="173">
        <v>61219</v>
      </c>
      <c r="C197" s="162" t="s">
        <v>98</v>
      </c>
      <c r="D197" s="175" t="s">
        <v>3</v>
      </c>
      <c r="E197" s="176">
        <v>4</v>
      </c>
      <c r="F197" s="176">
        <v>0</v>
      </c>
      <c r="G197" s="415"/>
      <c r="H197" s="417">
        <f>+E197*G197</f>
        <v>0</v>
      </c>
      <c r="I197" s="406">
        <f>+F197*G197</f>
        <v>0</v>
      </c>
    </row>
    <row r="198" spans="1:9">
      <c r="G198" s="397"/>
      <c r="H198" s="397"/>
      <c r="I198" s="397"/>
    </row>
    <row r="199" spans="1:9" ht="74.25" customHeight="1">
      <c r="A199" s="172" t="s">
        <v>19</v>
      </c>
      <c r="B199" s="161">
        <v>61412</v>
      </c>
      <c r="C199" s="162" t="s">
        <v>170</v>
      </c>
      <c r="D199" s="163" t="s">
        <v>3</v>
      </c>
      <c r="E199" s="169">
        <v>4</v>
      </c>
      <c r="F199" s="169">
        <v>0</v>
      </c>
      <c r="G199" s="405"/>
      <c r="H199" s="406">
        <f>+E199*G199</f>
        <v>0</v>
      </c>
      <c r="I199" s="406">
        <f>+F199*G199</f>
        <v>0</v>
      </c>
    </row>
    <row r="200" spans="1:9">
      <c r="G200" s="397"/>
      <c r="H200" s="397"/>
      <c r="I200" s="397"/>
    </row>
    <row r="201" spans="1:9" ht="72" customHeight="1">
      <c r="A201" s="172" t="s">
        <v>20</v>
      </c>
      <c r="B201" s="161">
        <v>61642</v>
      </c>
      <c r="C201" s="162" t="s">
        <v>171</v>
      </c>
      <c r="D201" s="163" t="s">
        <v>3</v>
      </c>
      <c r="E201" s="169">
        <v>8</v>
      </c>
      <c r="F201" s="169">
        <v>0</v>
      </c>
      <c r="G201" s="405"/>
      <c r="H201" s="406">
        <f>+E201*G201</f>
        <v>0</v>
      </c>
      <c r="I201" s="406">
        <f>+F201*G201</f>
        <v>0</v>
      </c>
    </row>
    <row r="202" spans="1:9">
      <c r="G202" s="397"/>
      <c r="H202" s="397"/>
      <c r="I202" s="397"/>
    </row>
    <row r="203" spans="1:9" ht="75" customHeight="1">
      <c r="A203" s="172" t="s">
        <v>21</v>
      </c>
      <c r="B203" s="161">
        <v>61722</v>
      </c>
      <c r="C203" s="162" t="s">
        <v>172</v>
      </c>
      <c r="D203" s="163" t="s">
        <v>3</v>
      </c>
      <c r="E203" s="169">
        <v>4</v>
      </c>
      <c r="F203" s="169">
        <v>0</v>
      </c>
      <c r="G203" s="405"/>
      <c r="H203" s="406">
        <f>+E203*G203</f>
        <v>0</v>
      </c>
      <c r="I203" s="406">
        <f>+F203*G203</f>
        <v>0</v>
      </c>
    </row>
    <row r="204" spans="1:9">
      <c r="G204" s="397"/>
      <c r="H204" s="397"/>
      <c r="I204" s="397"/>
    </row>
    <row r="205" spans="1:9" ht="89.25" customHeight="1">
      <c r="A205" s="172" t="s">
        <v>22</v>
      </c>
      <c r="B205" s="161">
        <v>61723</v>
      </c>
      <c r="C205" s="162" t="s">
        <v>173</v>
      </c>
      <c r="D205" s="163" t="s">
        <v>3</v>
      </c>
      <c r="E205" s="169">
        <v>12</v>
      </c>
      <c r="F205" s="169">
        <v>1</v>
      </c>
      <c r="G205" s="405"/>
      <c r="H205" s="406">
        <f>+E205*G205</f>
        <v>0</v>
      </c>
      <c r="I205" s="406">
        <f>+F205*G205</f>
        <v>0</v>
      </c>
    </row>
    <row r="206" spans="1:9">
      <c r="G206" s="397"/>
      <c r="H206" s="397"/>
      <c r="I206" s="397"/>
    </row>
    <row r="207" spans="1:9" ht="15" customHeight="1">
      <c r="A207" s="54" t="s">
        <v>56</v>
      </c>
      <c r="B207" s="55"/>
      <c r="C207" s="56"/>
      <c r="D207" s="57"/>
      <c r="E207" s="58"/>
      <c r="F207" s="58"/>
      <c r="G207" s="409"/>
      <c r="H207" s="409"/>
      <c r="I207" s="409"/>
    </row>
    <row r="208" spans="1:9" ht="15">
      <c r="A208" s="54"/>
      <c r="B208" s="55"/>
      <c r="C208" s="56"/>
      <c r="D208" s="57"/>
      <c r="E208" s="58"/>
      <c r="F208" s="58"/>
      <c r="G208" s="409"/>
      <c r="H208" s="409"/>
      <c r="I208" s="409"/>
    </row>
    <row r="209" spans="1:9" ht="134.25" customHeight="1">
      <c r="A209" s="188" t="s">
        <v>23</v>
      </c>
      <c r="B209" s="161">
        <v>62122</v>
      </c>
      <c r="C209" s="162" t="s">
        <v>174</v>
      </c>
      <c r="D209" s="189" t="s">
        <v>87</v>
      </c>
      <c r="E209" s="169">
        <v>70</v>
      </c>
      <c r="F209" s="169">
        <v>30</v>
      </c>
      <c r="G209" s="405"/>
      <c r="H209" s="406">
        <f>+E209*G209</f>
        <v>0</v>
      </c>
      <c r="I209" s="406">
        <f>+F209*G209</f>
        <v>0</v>
      </c>
    </row>
    <row r="210" spans="1:9">
      <c r="D210" s="70"/>
      <c r="G210" s="397"/>
      <c r="H210" s="397"/>
      <c r="I210" s="397"/>
    </row>
    <row r="211" spans="1:9" ht="134.25" customHeight="1">
      <c r="A211" s="188" t="s">
        <v>24</v>
      </c>
      <c r="B211" s="161">
        <v>62122</v>
      </c>
      <c r="C211" s="162" t="s">
        <v>175</v>
      </c>
      <c r="D211" s="189" t="s">
        <v>87</v>
      </c>
      <c r="E211" s="169">
        <v>0</v>
      </c>
      <c r="F211" s="169">
        <v>52</v>
      </c>
      <c r="G211" s="405"/>
      <c r="H211" s="406">
        <f>+E211*G211</f>
        <v>0</v>
      </c>
      <c r="I211" s="406">
        <f>+F211*G211</f>
        <v>0</v>
      </c>
    </row>
    <row r="212" spans="1:9">
      <c r="D212" s="70"/>
      <c r="G212" s="397"/>
      <c r="H212" s="397"/>
      <c r="I212" s="397"/>
    </row>
    <row r="213" spans="1:9" ht="134.25" customHeight="1">
      <c r="A213" s="188" t="s">
        <v>25</v>
      </c>
      <c r="B213" s="161">
        <v>62122</v>
      </c>
      <c r="C213" s="162" t="s">
        <v>89</v>
      </c>
      <c r="D213" s="189" t="s">
        <v>87</v>
      </c>
      <c r="E213" s="169">
        <v>50</v>
      </c>
      <c r="F213" s="169">
        <v>77</v>
      </c>
      <c r="G213" s="405"/>
      <c r="H213" s="406">
        <f>+E213*G213</f>
        <v>0</v>
      </c>
      <c r="I213" s="406">
        <f>+F213*G213</f>
        <v>0</v>
      </c>
    </row>
    <row r="214" spans="1:9">
      <c r="D214" s="70"/>
      <c r="G214" s="397"/>
      <c r="H214" s="397"/>
      <c r="I214" s="397"/>
    </row>
    <row r="215" spans="1:9" ht="148.5" customHeight="1">
      <c r="A215" s="188" t="s">
        <v>63</v>
      </c>
      <c r="B215" s="190" t="s">
        <v>176</v>
      </c>
      <c r="C215" s="191" t="s">
        <v>177</v>
      </c>
      <c r="D215" s="163" t="s">
        <v>86</v>
      </c>
      <c r="E215" s="169">
        <v>62</v>
      </c>
      <c r="F215" s="169">
        <v>0</v>
      </c>
      <c r="G215" s="418"/>
      <c r="H215" s="406">
        <f>+E215*G215</f>
        <v>0</v>
      </c>
      <c r="I215" s="406">
        <f>+F215*G215</f>
        <v>0</v>
      </c>
    </row>
    <row r="216" spans="1:9">
      <c r="G216" s="397"/>
      <c r="H216" s="397"/>
      <c r="I216" s="397"/>
    </row>
    <row r="217" spans="1:9" ht="123" customHeight="1">
      <c r="A217" s="188" t="s">
        <v>64</v>
      </c>
      <c r="B217" s="173">
        <v>62165</v>
      </c>
      <c r="C217" s="174" t="s">
        <v>178</v>
      </c>
      <c r="D217" s="192" t="s">
        <v>86</v>
      </c>
      <c r="E217" s="193">
        <v>62</v>
      </c>
      <c r="F217" s="167">
        <v>0</v>
      </c>
      <c r="G217" s="415"/>
      <c r="H217" s="406">
        <f>+E217*G217</f>
        <v>0</v>
      </c>
      <c r="I217" s="406">
        <f>+F217*G217</f>
        <v>0</v>
      </c>
    </row>
    <row r="218" spans="1:9">
      <c r="B218" s="55"/>
      <c r="C218" s="56"/>
      <c r="D218" s="57"/>
      <c r="E218" s="194"/>
      <c r="F218" s="59"/>
      <c r="G218" s="409"/>
      <c r="H218" s="403"/>
      <c r="I218" s="403"/>
    </row>
    <row r="219" spans="1:9" ht="137.25" customHeight="1">
      <c r="A219" s="188" t="s">
        <v>68</v>
      </c>
      <c r="B219" s="173">
        <v>62167</v>
      </c>
      <c r="C219" s="174" t="s">
        <v>179</v>
      </c>
      <c r="D219" s="192" t="s">
        <v>86</v>
      </c>
      <c r="E219" s="193">
        <v>4</v>
      </c>
      <c r="F219" s="193">
        <v>0</v>
      </c>
      <c r="G219" s="415"/>
      <c r="H219" s="417">
        <f>E219*G219</f>
        <v>0</v>
      </c>
      <c r="I219" s="406">
        <f>+F219*G219</f>
        <v>0</v>
      </c>
    </row>
    <row r="220" spans="1:9">
      <c r="B220" s="55"/>
      <c r="C220" s="56"/>
      <c r="D220" s="57"/>
      <c r="E220" s="194"/>
      <c r="F220" s="194"/>
      <c r="G220" s="409"/>
      <c r="H220" s="409"/>
      <c r="I220" s="409"/>
    </row>
    <row r="221" spans="1:9" ht="155.25" customHeight="1">
      <c r="A221" s="188" t="s">
        <v>69</v>
      </c>
      <c r="B221" s="173">
        <v>62200</v>
      </c>
      <c r="C221" s="174" t="s">
        <v>180</v>
      </c>
      <c r="D221" s="192" t="s">
        <v>86</v>
      </c>
      <c r="E221" s="193">
        <v>23.4</v>
      </c>
      <c r="F221" s="167">
        <v>0</v>
      </c>
      <c r="G221" s="415"/>
      <c r="H221" s="417">
        <f t="shared" ref="H221" si="6">+E221*G221</f>
        <v>0</v>
      </c>
      <c r="I221" s="406">
        <f>+F221*G221</f>
        <v>0</v>
      </c>
    </row>
    <row r="222" spans="1:9">
      <c r="B222" s="55"/>
      <c r="C222" s="56"/>
      <c r="D222" s="57"/>
      <c r="E222" s="194"/>
      <c r="F222" s="59"/>
      <c r="G222" s="409"/>
      <c r="H222" s="403"/>
      <c r="I222" s="403"/>
    </row>
    <row r="223" spans="1:9" ht="125.25" customHeight="1">
      <c r="A223" s="188" t="s">
        <v>70</v>
      </c>
      <c r="B223" s="195">
        <v>62221</v>
      </c>
      <c r="C223" s="162" t="s">
        <v>181</v>
      </c>
      <c r="D223" s="163" t="s">
        <v>86</v>
      </c>
      <c r="E223" s="196">
        <v>11</v>
      </c>
      <c r="F223" s="196">
        <v>0</v>
      </c>
      <c r="G223" s="419"/>
      <c r="H223" s="406">
        <f>+E223*G223</f>
        <v>0</v>
      </c>
      <c r="I223" s="406">
        <f>+F223*G223</f>
        <v>0</v>
      </c>
    </row>
    <row r="224" spans="1:9">
      <c r="D224" s="17"/>
      <c r="E224" s="34"/>
      <c r="F224" s="34"/>
      <c r="G224" s="397"/>
      <c r="H224" s="397"/>
      <c r="I224" s="397"/>
    </row>
    <row r="225" spans="1:9" ht="126" customHeight="1">
      <c r="A225" s="188" t="s">
        <v>82</v>
      </c>
      <c r="B225" s="161">
        <v>62224</v>
      </c>
      <c r="C225" s="162" t="s">
        <v>90</v>
      </c>
      <c r="D225" s="163" t="s">
        <v>86</v>
      </c>
      <c r="E225" s="169">
        <v>0</v>
      </c>
      <c r="F225" s="169">
        <v>30</v>
      </c>
      <c r="G225" s="405"/>
      <c r="H225" s="406">
        <f>+E225*G225</f>
        <v>0</v>
      </c>
      <c r="I225" s="406">
        <f>+F225*G225</f>
        <v>0</v>
      </c>
    </row>
    <row r="226" spans="1:9">
      <c r="B226" s="197"/>
      <c r="C226" s="198"/>
      <c r="D226" s="199"/>
      <c r="E226" s="200"/>
      <c r="F226" s="200"/>
      <c r="G226" s="411"/>
      <c r="H226" s="411"/>
      <c r="I226" s="411"/>
    </row>
    <row r="227" spans="1:9" ht="48.75" customHeight="1">
      <c r="A227" s="188" t="s">
        <v>93</v>
      </c>
      <c r="B227" s="161">
        <v>62251</v>
      </c>
      <c r="C227" s="162" t="s">
        <v>182</v>
      </c>
      <c r="D227" s="189" t="s">
        <v>87</v>
      </c>
      <c r="E227" s="169">
        <v>42</v>
      </c>
      <c r="F227" s="169">
        <v>41</v>
      </c>
      <c r="G227" s="405"/>
      <c r="H227" s="406">
        <f>+E227*G227</f>
        <v>0</v>
      </c>
      <c r="I227" s="406">
        <f>+F227*G227</f>
        <v>0</v>
      </c>
    </row>
    <row r="228" spans="1:9">
      <c r="D228" s="70"/>
      <c r="G228" s="397"/>
      <c r="H228" s="397"/>
      <c r="I228" s="397"/>
    </row>
    <row r="229" spans="1:9" ht="48.75" customHeight="1">
      <c r="A229" s="188" t="s">
        <v>183</v>
      </c>
      <c r="B229" s="161">
        <v>62252</v>
      </c>
      <c r="C229" s="162" t="s">
        <v>184</v>
      </c>
      <c r="D229" s="189" t="s">
        <v>87</v>
      </c>
      <c r="E229" s="169">
        <v>24</v>
      </c>
      <c r="F229" s="169">
        <v>0</v>
      </c>
      <c r="G229" s="405"/>
      <c r="H229" s="406">
        <f>+E229*G229</f>
        <v>0</v>
      </c>
      <c r="I229" s="406">
        <f>+F229*G229</f>
        <v>0</v>
      </c>
    </row>
    <row r="230" spans="1:9">
      <c r="D230" s="70"/>
      <c r="G230" s="397"/>
      <c r="H230" s="397"/>
      <c r="I230" s="397"/>
    </row>
    <row r="231" spans="1:9" ht="49.5" customHeight="1">
      <c r="A231" s="188" t="s">
        <v>185</v>
      </c>
      <c r="B231" s="161">
        <v>62252</v>
      </c>
      <c r="C231" s="162" t="s">
        <v>85</v>
      </c>
      <c r="D231" s="189" t="s">
        <v>87</v>
      </c>
      <c r="E231" s="169">
        <v>32</v>
      </c>
      <c r="F231" s="169">
        <v>0</v>
      </c>
      <c r="G231" s="405"/>
      <c r="H231" s="406">
        <f>+E231*G231</f>
        <v>0</v>
      </c>
      <c r="I231" s="406">
        <f>+F231*G231</f>
        <v>0</v>
      </c>
    </row>
    <row r="232" spans="1:9">
      <c r="D232" s="70"/>
      <c r="G232" s="397"/>
      <c r="H232" s="397"/>
      <c r="I232" s="397"/>
    </row>
    <row r="233" spans="1:9" ht="47.25" customHeight="1">
      <c r="A233" s="188" t="s">
        <v>186</v>
      </c>
      <c r="B233" s="161">
        <v>62252</v>
      </c>
      <c r="C233" s="162" t="s">
        <v>187</v>
      </c>
      <c r="D233" s="189" t="s">
        <v>87</v>
      </c>
      <c r="E233" s="169">
        <v>20</v>
      </c>
      <c r="F233" s="169">
        <v>25</v>
      </c>
      <c r="G233" s="405"/>
      <c r="H233" s="406">
        <f>+E233*G233</f>
        <v>0</v>
      </c>
      <c r="I233" s="406">
        <f>+F233*G233</f>
        <v>0</v>
      </c>
    </row>
    <row r="234" spans="1:9">
      <c r="D234" s="70"/>
      <c r="G234" s="397"/>
      <c r="H234" s="397"/>
      <c r="I234" s="397"/>
    </row>
    <row r="235" spans="1:9" ht="166.5" customHeight="1">
      <c r="A235" s="188" t="s">
        <v>188</v>
      </c>
      <c r="B235" s="195">
        <v>62425</v>
      </c>
      <c r="C235" s="162" t="s">
        <v>189</v>
      </c>
      <c r="D235" s="163" t="s">
        <v>86</v>
      </c>
      <c r="E235" s="196">
        <v>0</v>
      </c>
      <c r="F235" s="196">
        <v>15</v>
      </c>
      <c r="G235" s="419"/>
      <c r="H235" s="406">
        <f>+E235*G235</f>
        <v>0</v>
      </c>
      <c r="I235" s="406">
        <f>+F235*G235</f>
        <v>0</v>
      </c>
    </row>
    <row r="236" spans="1:9">
      <c r="B236" s="55"/>
      <c r="C236" s="56"/>
      <c r="D236" s="57"/>
      <c r="E236" s="58"/>
      <c r="F236" s="58"/>
      <c r="G236" s="409"/>
      <c r="H236" s="397"/>
      <c r="I236" s="397"/>
    </row>
    <row r="237" spans="1:9" ht="147.75" customHeight="1">
      <c r="A237" s="188" t="s">
        <v>190</v>
      </c>
      <c r="B237" s="183">
        <v>62426</v>
      </c>
      <c r="C237" s="201" t="s">
        <v>191</v>
      </c>
      <c r="D237" s="202" t="s">
        <v>86</v>
      </c>
      <c r="E237" s="169">
        <v>5</v>
      </c>
      <c r="F237" s="169">
        <v>0</v>
      </c>
      <c r="G237" s="405"/>
      <c r="H237" s="406">
        <f>E237*G237</f>
        <v>0</v>
      </c>
      <c r="I237" s="406">
        <f>+F237*G237</f>
        <v>0</v>
      </c>
    </row>
    <row r="238" spans="1:9">
      <c r="A238" s="18"/>
      <c r="B238" s="203"/>
      <c r="C238" s="204"/>
      <c r="D238" s="17"/>
      <c r="G238" s="397"/>
      <c r="H238" s="397"/>
      <c r="I238" s="397"/>
    </row>
    <row r="239" spans="1:9" ht="15">
      <c r="A239" s="54" t="s">
        <v>192</v>
      </c>
      <c r="B239" s="55"/>
      <c r="C239" s="56"/>
      <c r="D239" s="57"/>
      <c r="E239" s="205"/>
      <c r="F239" s="205"/>
      <c r="G239" s="409"/>
      <c r="H239" s="409"/>
      <c r="I239" s="409"/>
    </row>
    <row r="240" spans="1:9" ht="15">
      <c r="A240" s="54"/>
      <c r="B240" s="55"/>
      <c r="C240" s="56"/>
      <c r="D240" s="57"/>
      <c r="E240" s="205"/>
      <c r="F240" s="205"/>
      <c r="G240" s="409"/>
      <c r="H240" s="409"/>
      <c r="I240" s="409"/>
    </row>
    <row r="241" spans="1:9" ht="50.25" customHeight="1">
      <c r="A241" s="177" t="s">
        <v>193</v>
      </c>
      <c r="B241" s="161">
        <v>63001</v>
      </c>
      <c r="C241" s="162" t="s">
        <v>194</v>
      </c>
      <c r="D241" s="168" t="s">
        <v>3</v>
      </c>
      <c r="E241" s="181">
        <v>42</v>
      </c>
      <c r="F241" s="181">
        <v>0</v>
      </c>
      <c r="G241" s="405"/>
      <c r="H241" s="406">
        <f>E241*G241</f>
        <v>0</v>
      </c>
      <c r="I241" s="406">
        <f>+F241*G241</f>
        <v>0</v>
      </c>
    </row>
    <row r="242" spans="1:9">
      <c r="D242" s="17"/>
      <c r="E242" s="206"/>
      <c r="F242" s="7"/>
      <c r="G242" s="397"/>
      <c r="H242" s="403"/>
      <c r="I242" s="403"/>
    </row>
    <row r="243" spans="1:9" ht="101.25" customHeight="1">
      <c r="A243" s="177" t="s">
        <v>188</v>
      </c>
      <c r="B243" s="161">
        <v>63002</v>
      </c>
      <c r="C243" s="207" t="s">
        <v>195</v>
      </c>
      <c r="D243" s="189" t="s">
        <v>87</v>
      </c>
      <c r="E243" s="208">
        <v>6</v>
      </c>
      <c r="F243" s="209">
        <v>0</v>
      </c>
      <c r="G243" s="405"/>
      <c r="H243" s="406">
        <f>E243*G243</f>
        <v>0</v>
      </c>
      <c r="I243" s="406">
        <f>+F243*G243</f>
        <v>0</v>
      </c>
    </row>
    <row r="244" spans="1:9" ht="15" thickBot="1">
      <c r="G244" s="397"/>
      <c r="H244" s="397"/>
      <c r="I244" s="397"/>
    </row>
    <row r="245" spans="1:9" ht="16.5" thickTop="1" thickBot="1">
      <c r="E245" s="10" t="s">
        <v>11</v>
      </c>
      <c r="F245" s="72"/>
      <c r="G245" s="407"/>
      <c r="H245" s="398">
        <f>SUM(H187:H243)</f>
        <v>0</v>
      </c>
      <c r="I245" s="398">
        <f>SUM(I187:I243)</f>
        <v>0</v>
      </c>
    </row>
    <row r="246" spans="1:9" ht="15" thickTop="1">
      <c r="G246" s="397"/>
      <c r="H246" s="397"/>
      <c r="I246" s="397"/>
    </row>
    <row r="247" spans="1:9" ht="15">
      <c r="A247" s="11" t="s">
        <v>6</v>
      </c>
      <c r="B247" s="12"/>
      <c r="C247" s="5"/>
      <c r="G247" s="397"/>
      <c r="H247" s="397"/>
      <c r="I247" s="397"/>
    </row>
    <row r="248" spans="1:9">
      <c r="G248" s="397"/>
      <c r="H248" s="397"/>
      <c r="I248" s="397"/>
    </row>
    <row r="249" spans="1:9" ht="15">
      <c r="A249" s="11" t="s">
        <v>10</v>
      </c>
      <c r="B249" s="12"/>
      <c r="G249" s="397"/>
      <c r="H249" s="397"/>
      <c r="I249" s="397"/>
    </row>
    <row r="250" spans="1:9">
      <c r="G250" s="397"/>
      <c r="H250" s="397"/>
      <c r="I250" s="397"/>
    </row>
    <row r="251" spans="1:9">
      <c r="A251" s="20" t="s">
        <v>1</v>
      </c>
      <c r="B251" s="21">
        <v>78112</v>
      </c>
      <c r="C251" s="22" t="s">
        <v>7</v>
      </c>
      <c r="D251" s="23" t="s">
        <v>8</v>
      </c>
      <c r="E251" s="24">
        <v>30</v>
      </c>
      <c r="F251" s="24">
        <v>10</v>
      </c>
      <c r="G251" s="420"/>
      <c r="H251" s="421">
        <f>+E251*G251</f>
        <v>0</v>
      </c>
      <c r="I251" s="406">
        <f>+F251*G251</f>
        <v>0</v>
      </c>
    </row>
    <row r="252" spans="1:9" ht="15" thickBot="1">
      <c r="G252" s="397"/>
      <c r="H252" s="397"/>
      <c r="I252" s="397"/>
    </row>
    <row r="253" spans="1:9" ht="16.5" thickTop="1" thickBot="1">
      <c r="E253" s="10" t="s">
        <v>11</v>
      </c>
      <c r="F253" s="72"/>
      <c r="G253" s="407"/>
      <c r="H253" s="398">
        <f>SUM(H251:H251)</f>
        <v>0</v>
      </c>
      <c r="I253" s="398">
        <f>SUM(I251:I251)</f>
        <v>0</v>
      </c>
    </row>
    <row r="254" spans="1:9" ht="15" thickTop="1"/>
  </sheetData>
  <mergeCells count="1">
    <mergeCell ref="B34:G34"/>
  </mergeCells>
  <conditionalFormatting sqref="E4:F5">
    <cfRule type="containsBlanks" priority="5" stopIfTrue="1">
      <formula>LEN(TRIM(E4))=0</formula>
    </cfRule>
    <cfRule type="cellIs" dxfId="20" priority="6" stopIfTrue="1" operator="equal">
      <formula>0</formula>
    </cfRule>
  </conditionalFormatting>
  <conditionalFormatting sqref="E4:F5">
    <cfRule type="containsBlanks" priority="3" stopIfTrue="1">
      <formula>LEN(TRIM(E4))=0</formula>
    </cfRule>
    <cfRule type="cellIs" dxfId="19" priority="4" stopIfTrue="1" operator="equal">
      <formula>0</formula>
    </cfRule>
  </conditionalFormatting>
  <conditionalFormatting sqref="E168:E169 F168">
    <cfRule type="containsBlanks" priority="1" stopIfTrue="1">
      <formula>LEN(TRIM(E168))=0</formula>
    </cfRule>
    <cfRule type="cellIs" dxfId="18" priority="2" operator="equal">
      <formula>0</formula>
    </cfRule>
  </conditionalFormatting>
  <pageMargins left="0.23622047244094491" right="0.23622047244094491" top="0.74803149606299213" bottom="0.74803149606299213" header="0.31496062992125984" footer="0.31496062992125984"/>
  <pageSetup paperSize="9" scale="95" fitToHeight="0" orientation="portrait" horizontalDpi="4294967292" r:id="rId1"/>
  <headerFooter alignWithMargins="0">
    <oddFooter>&amp;L3. Križišče XXX. Divizije in Ul. XXX. Divizije&amp;CStran &amp;P od &amp;N</oddFooter>
  </headerFooter>
  <rowBreaks count="10" manualBreakCount="10">
    <brk id="46" max="8" man="1"/>
    <brk id="70" max="8" man="1"/>
    <brk id="98" max="8" man="1"/>
    <brk id="128" max="8" man="1"/>
    <brk id="154" max="8" man="1"/>
    <brk id="170" max="8" man="1"/>
    <brk id="182" max="8" man="1"/>
    <brk id="204" max="8" man="1"/>
    <brk id="218" max="8" man="1"/>
    <brk id="23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E56E2-2110-461A-A054-904DFE17C3CF}">
  <sheetPr>
    <tabColor theme="4"/>
    <pageSetUpPr fitToPage="1"/>
  </sheetPr>
  <dimension ref="A2:I163"/>
  <sheetViews>
    <sheetView view="pageBreakPreview" topLeftCell="A58" zoomScale="90" zoomScaleNormal="100" zoomScaleSheetLayoutView="90" workbookViewId="0">
      <selection activeCell="F86" sqref="F86"/>
    </sheetView>
  </sheetViews>
  <sheetFormatPr defaultRowHeight="14.25"/>
  <cols>
    <col min="1" max="1" width="3.42578125" style="210" customWidth="1"/>
    <col min="2" max="2" width="8.5703125" style="211" customWidth="1"/>
    <col min="3" max="3" width="32.28515625" style="212" customWidth="1"/>
    <col min="4" max="4" width="5.5703125" style="431" customWidth="1"/>
    <col min="5" max="5" width="9.28515625" style="432" customWidth="1"/>
    <col min="6" max="7" width="15.7109375" style="215" customWidth="1"/>
    <col min="8" max="256" width="9.140625" style="216"/>
    <col min="257" max="257" width="3.42578125" style="216" customWidth="1"/>
    <col min="258" max="258" width="8.5703125" style="216" customWidth="1"/>
    <col min="259" max="259" width="32.28515625" style="216" customWidth="1"/>
    <col min="260" max="260" width="5.5703125" style="216" customWidth="1"/>
    <col min="261" max="261" width="9.28515625" style="216" customWidth="1"/>
    <col min="262" max="262" width="11.7109375" style="216" customWidth="1"/>
    <col min="263" max="263" width="15.7109375" style="216" customWidth="1"/>
    <col min="264" max="512" width="9.140625" style="216"/>
    <col min="513" max="513" width="3.42578125" style="216" customWidth="1"/>
    <col min="514" max="514" width="8.5703125" style="216" customWidth="1"/>
    <col min="515" max="515" width="32.28515625" style="216" customWidth="1"/>
    <col min="516" max="516" width="5.5703125" style="216" customWidth="1"/>
    <col min="517" max="517" width="9.28515625" style="216" customWidth="1"/>
    <col min="518" max="518" width="11.7109375" style="216" customWidth="1"/>
    <col min="519" max="519" width="15.7109375" style="216" customWidth="1"/>
    <col min="520" max="768" width="9.140625" style="216"/>
    <col min="769" max="769" width="3.42578125" style="216" customWidth="1"/>
    <col min="770" max="770" width="8.5703125" style="216" customWidth="1"/>
    <col min="771" max="771" width="32.28515625" style="216" customWidth="1"/>
    <col min="772" max="772" width="5.5703125" style="216" customWidth="1"/>
    <col min="773" max="773" width="9.28515625" style="216" customWidth="1"/>
    <col min="774" max="774" width="11.7109375" style="216" customWidth="1"/>
    <col min="775" max="775" width="15.7109375" style="216" customWidth="1"/>
    <col min="776" max="1024" width="9.140625" style="216"/>
    <col min="1025" max="1025" width="3.42578125" style="216" customWidth="1"/>
    <col min="1026" max="1026" width="8.5703125" style="216" customWidth="1"/>
    <col min="1027" max="1027" width="32.28515625" style="216" customWidth="1"/>
    <col min="1028" max="1028" width="5.5703125" style="216" customWidth="1"/>
    <col min="1029" max="1029" width="9.28515625" style="216" customWidth="1"/>
    <col min="1030" max="1030" width="11.7109375" style="216" customWidth="1"/>
    <col min="1031" max="1031" width="15.7109375" style="216" customWidth="1"/>
    <col min="1032" max="1280" width="9.140625" style="216"/>
    <col min="1281" max="1281" width="3.42578125" style="216" customWidth="1"/>
    <col min="1282" max="1282" width="8.5703125" style="216" customWidth="1"/>
    <col min="1283" max="1283" width="32.28515625" style="216" customWidth="1"/>
    <col min="1284" max="1284" width="5.5703125" style="216" customWidth="1"/>
    <col min="1285" max="1285" width="9.28515625" style="216" customWidth="1"/>
    <col min="1286" max="1286" width="11.7109375" style="216" customWidth="1"/>
    <col min="1287" max="1287" width="15.7109375" style="216" customWidth="1"/>
    <col min="1288" max="1536" width="9.140625" style="216"/>
    <col min="1537" max="1537" width="3.42578125" style="216" customWidth="1"/>
    <col min="1538" max="1538" width="8.5703125" style="216" customWidth="1"/>
    <col min="1539" max="1539" width="32.28515625" style="216" customWidth="1"/>
    <col min="1540" max="1540" width="5.5703125" style="216" customWidth="1"/>
    <col min="1541" max="1541" width="9.28515625" style="216" customWidth="1"/>
    <col min="1542" max="1542" width="11.7109375" style="216" customWidth="1"/>
    <col min="1543" max="1543" width="15.7109375" style="216" customWidth="1"/>
    <col min="1544" max="1792" width="9.140625" style="216"/>
    <col min="1793" max="1793" width="3.42578125" style="216" customWidth="1"/>
    <col min="1794" max="1794" width="8.5703125" style="216" customWidth="1"/>
    <col min="1795" max="1795" width="32.28515625" style="216" customWidth="1"/>
    <col min="1796" max="1796" width="5.5703125" style="216" customWidth="1"/>
    <col min="1797" max="1797" width="9.28515625" style="216" customWidth="1"/>
    <col min="1798" max="1798" width="11.7109375" style="216" customWidth="1"/>
    <col min="1799" max="1799" width="15.7109375" style="216" customWidth="1"/>
    <col min="1800" max="2048" width="9.140625" style="216"/>
    <col min="2049" max="2049" width="3.42578125" style="216" customWidth="1"/>
    <col min="2050" max="2050" width="8.5703125" style="216" customWidth="1"/>
    <col min="2051" max="2051" width="32.28515625" style="216" customWidth="1"/>
    <col min="2052" max="2052" width="5.5703125" style="216" customWidth="1"/>
    <col min="2053" max="2053" width="9.28515625" style="216" customWidth="1"/>
    <col min="2054" max="2054" width="11.7109375" style="216" customWidth="1"/>
    <col min="2055" max="2055" width="15.7109375" style="216" customWidth="1"/>
    <col min="2056" max="2304" width="9.140625" style="216"/>
    <col min="2305" max="2305" width="3.42578125" style="216" customWidth="1"/>
    <col min="2306" max="2306" width="8.5703125" style="216" customWidth="1"/>
    <col min="2307" max="2307" width="32.28515625" style="216" customWidth="1"/>
    <col min="2308" max="2308" width="5.5703125" style="216" customWidth="1"/>
    <col min="2309" max="2309" width="9.28515625" style="216" customWidth="1"/>
    <col min="2310" max="2310" width="11.7109375" style="216" customWidth="1"/>
    <col min="2311" max="2311" width="15.7109375" style="216" customWidth="1"/>
    <col min="2312" max="2560" width="9.140625" style="216"/>
    <col min="2561" max="2561" width="3.42578125" style="216" customWidth="1"/>
    <col min="2562" max="2562" width="8.5703125" style="216" customWidth="1"/>
    <col min="2563" max="2563" width="32.28515625" style="216" customWidth="1"/>
    <col min="2564" max="2564" width="5.5703125" style="216" customWidth="1"/>
    <col min="2565" max="2565" width="9.28515625" style="216" customWidth="1"/>
    <col min="2566" max="2566" width="11.7109375" style="216" customWidth="1"/>
    <col min="2567" max="2567" width="15.7109375" style="216" customWidth="1"/>
    <col min="2568" max="2816" width="9.140625" style="216"/>
    <col min="2817" max="2817" width="3.42578125" style="216" customWidth="1"/>
    <col min="2818" max="2818" width="8.5703125" style="216" customWidth="1"/>
    <col min="2819" max="2819" width="32.28515625" style="216" customWidth="1"/>
    <col min="2820" max="2820" width="5.5703125" style="216" customWidth="1"/>
    <col min="2821" max="2821" width="9.28515625" style="216" customWidth="1"/>
    <col min="2822" max="2822" width="11.7109375" style="216" customWidth="1"/>
    <col min="2823" max="2823" width="15.7109375" style="216" customWidth="1"/>
    <col min="2824" max="3072" width="9.140625" style="216"/>
    <col min="3073" max="3073" width="3.42578125" style="216" customWidth="1"/>
    <col min="3074" max="3074" width="8.5703125" style="216" customWidth="1"/>
    <col min="3075" max="3075" width="32.28515625" style="216" customWidth="1"/>
    <col min="3076" max="3076" width="5.5703125" style="216" customWidth="1"/>
    <col min="3077" max="3077" width="9.28515625" style="216" customWidth="1"/>
    <col min="3078" max="3078" width="11.7109375" style="216" customWidth="1"/>
    <col min="3079" max="3079" width="15.7109375" style="216" customWidth="1"/>
    <col min="3080" max="3328" width="9.140625" style="216"/>
    <col min="3329" max="3329" width="3.42578125" style="216" customWidth="1"/>
    <col min="3330" max="3330" width="8.5703125" style="216" customWidth="1"/>
    <col min="3331" max="3331" width="32.28515625" style="216" customWidth="1"/>
    <col min="3332" max="3332" width="5.5703125" style="216" customWidth="1"/>
    <col min="3333" max="3333" width="9.28515625" style="216" customWidth="1"/>
    <col min="3334" max="3334" width="11.7109375" style="216" customWidth="1"/>
    <col min="3335" max="3335" width="15.7109375" style="216" customWidth="1"/>
    <col min="3336" max="3584" width="9.140625" style="216"/>
    <col min="3585" max="3585" width="3.42578125" style="216" customWidth="1"/>
    <col min="3586" max="3586" width="8.5703125" style="216" customWidth="1"/>
    <col min="3587" max="3587" width="32.28515625" style="216" customWidth="1"/>
    <col min="3588" max="3588" width="5.5703125" style="216" customWidth="1"/>
    <col min="3589" max="3589" width="9.28515625" style="216" customWidth="1"/>
    <col min="3590" max="3590" width="11.7109375" style="216" customWidth="1"/>
    <col min="3591" max="3591" width="15.7109375" style="216" customWidth="1"/>
    <col min="3592" max="3840" width="9.140625" style="216"/>
    <col min="3841" max="3841" width="3.42578125" style="216" customWidth="1"/>
    <col min="3842" max="3842" width="8.5703125" style="216" customWidth="1"/>
    <col min="3843" max="3843" width="32.28515625" style="216" customWidth="1"/>
    <col min="3844" max="3844" width="5.5703125" style="216" customWidth="1"/>
    <col min="3845" max="3845" width="9.28515625" style="216" customWidth="1"/>
    <col min="3846" max="3846" width="11.7109375" style="216" customWidth="1"/>
    <col min="3847" max="3847" width="15.7109375" style="216" customWidth="1"/>
    <col min="3848" max="4096" width="9.140625" style="216"/>
    <col min="4097" max="4097" width="3.42578125" style="216" customWidth="1"/>
    <col min="4098" max="4098" width="8.5703125" style="216" customWidth="1"/>
    <col min="4099" max="4099" width="32.28515625" style="216" customWidth="1"/>
    <col min="4100" max="4100" width="5.5703125" style="216" customWidth="1"/>
    <col min="4101" max="4101" width="9.28515625" style="216" customWidth="1"/>
    <col min="4102" max="4102" width="11.7109375" style="216" customWidth="1"/>
    <col min="4103" max="4103" width="15.7109375" style="216" customWidth="1"/>
    <col min="4104" max="4352" width="9.140625" style="216"/>
    <col min="4353" max="4353" width="3.42578125" style="216" customWidth="1"/>
    <col min="4354" max="4354" width="8.5703125" style="216" customWidth="1"/>
    <col min="4355" max="4355" width="32.28515625" style="216" customWidth="1"/>
    <col min="4356" max="4356" width="5.5703125" style="216" customWidth="1"/>
    <col min="4357" max="4357" width="9.28515625" style="216" customWidth="1"/>
    <col min="4358" max="4358" width="11.7109375" style="216" customWidth="1"/>
    <col min="4359" max="4359" width="15.7109375" style="216" customWidth="1"/>
    <col min="4360" max="4608" width="9.140625" style="216"/>
    <col min="4609" max="4609" width="3.42578125" style="216" customWidth="1"/>
    <col min="4610" max="4610" width="8.5703125" style="216" customWidth="1"/>
    <col min="4611" max="4611" width="32.28515625" style="216" customWidth="1"/>
    <col min="4612" max="4612" width="5.5703125" style="216" customWidth="1"/>
    <col min="4613" max="4613" width="9.28515625" style="216" customWidth="1"/>
    <col min="4614" max="4614" width="11.7109375" style="216" customWidth="1"/>
    <col min="4615" max="4615" width="15.7109375" style="216" customWidth="1"/>
    <col min="4616" max="4864" width="9.140625" style="216"/>
    <col min="4865" max="4865" width="3.42578125" style="216" customWidth="1"/>
    <col min="4866" max="4866" width="8.5703125" style="216" customWidth="1"/>
    <col min="4867" max="4867" width="32.28515625" style="216" customWidth="1"/>
    <col min="4868" max="4868" width="5.5703125" style="216" customWidth="1"/>
    <col min="4869" max="4869" width="9.28515625" style="216" customWidth="1"/>
    <col min="4870" max="4870" width="11.7109375" style="216" customWidth="1"/>
    <col min="4871" max="4871" width="15.7109375" style="216" customWidth="1"/>
    <col min="4872" max="5120" width="9.140625" style="216"/>
    <col min="5121" max="5121" width="3.42578125" style="216" customWidth="1"/>
    <col min="5122" max="5122" width="8.5703125" style="216" customWidth="1"/>
    <col min="5123" max="5123" width="32.28515625" style="216" customWidth="1"/>
    <col min="5124" max="5124" width="5.5703125" style="216" customWidth="1"/>
    <col min="5125" max="5125" width="9.28515625" style="216" customWidth="1"/>
    <col min="5126" max="5126" width="11.7109375" style="216" customWidth="1"/>
    <col min="5127" max="5127" width="15.7109375" style="216" customWidth="1"/>
    <col min="5128" max="5376" width="9.140625" style="216"/>
    <col min="5377" max="5377" width="3.42578125" style="216" customWidth="1"/>
    <col min="5378" max="5378" width="8.5703125" style="216" customWidth="1"/>
    <col min="5379" max="5379" width="32.28515625" style="216" customWidth="1"/>
    <col min="5380" max="5380" width="5.5703125" style="216" customWidth="1"/>
    <col min="5381" max="5381" width="9.28515625" style="216" customWidth="1"/>
    <col min="5382" max="5382" width="11.7109375" style="216" customWidth="1"/>
    <col min="5383" max="5383" width="15.7109375" style="216" customWidth="1"/>
    <col min="5384" max="5632" width="9.140625" style="216"/>
    <col min="5633" max="5633" width="3.42578125" style="216" customWidth="1"/>
    <col min="5634" max="5634" width="8.5703125" style="216" customWidth="1"/>
    <col min="5635" max="5635" width="32.28515625" style="216" customWidth="1"/>
    <col min="5636" max="5636" width="5.5703125" style="216" customWidth="1"/>
    <col min="5637" max="5637" width="9.28515625" style="216" customWidth="1"/>
    <col min="5638" max="5638" width="11.7109375" style="216" customWidth="1"/>
    <col min="5639" max="5639" width="15.7109375" style="216" customWidth="1"/>
    <col min="5640" max="5888" width="9.140625" style="216"/>
    <col min="5889" max="5889" width="3.42578125" style="216" customWidth="1"/>
    <col min="5890" max="5890" width="8.5703125" style="216" customWidth="1"/>
    <col min="5891" max="5891" width="32.28515625" style="216" customWidth="1"/>
    <col min="5892" max="5892" width="5.5703125" style="216" customWidth="1"/>
    <col min="5893" max="5893" width="9.28515625" style="216" customWidth="1"/>
    <col min="5894" max="5894" width="11.7109375" style="216" customWidth="1"/>
    <col min="5895" max="5895" width="15.7109375" style="216" customWidth="1"/>
    <col min="5896" max="6144" width="9.140625" style="216"/>
    <col min="6145" max="6145" width="3.42578125" style="216" customWidth="1"/>
    <col min="6146" max="6146" width="8.5703125" style="216" customWidth="1"/>
    <col min="6147" max="6147" width="32.28515625" style="216" customWidth="1"/>
    <col min="6148" max="6148" width="5.5703125" style="216" customWidth="1"/>
    <col min="6149" max="6149" width="9.28515625" style="216" customWidth="1"/>
    <col min="6150" max="6150" width="11.7109375" style="216" customWidth="1"/>
    <col min="6151" max="6151" width="15.7109375" style="216" customWidth="1"/>
    <col min="6152" max="6400" width="9.140625" style="216"/>
    <col min="6401" max="6401" width="3.42578125" style="216" customWidth="1"/>
    <col min="6402" max="6402" width="8.5703125" style="216" customWidth="1"/>
    <col min="6403" max="6403" width="32.28515625" style="216" customWidth="1"/>
    <col min="6404" max="6404" width="5.5703125" style="216" customWidth="1"/>
    <col min="6405" max="6405" width="9.28515625" style="216" customWidth="1"/>
    <col min="6406" max="6406" width="11.7109375" style="216" customWidth="1"/>
    <col min="6407" max="6407" width="15.7109375" style="216" customWidth="1"/>
    <col min="6408" max="6656" width="9.140625" style="216"/>
    <col min="6657" max="6657" width="3.42578125" style="216" customWidth="1"/>
    <col min="6658" max="6658" width="8.5703125" style="216" customWidth="1"/>
    <col min="6659" max="6659" width="32.28515625" style="216" customWidth="1"/>
    <col min="6660" max="6660" width="5.5703125" style="216" customWidth="1"/>
    <col min="6661" max="6661" width="9.28515625" style="216" customWidth="1"/>
    <col min="6662" max="6662" width="11.7109375" style="216" customWidth="1"/>
    <col min="6663" max="6663" width="15.7109375" style="216" customWidth="1"/>
    <col min="6664" max="6912" width="9.140625" style="216"/>
    <col min="6913" max="6913" width="3.42578125" style="216" customWidth="1"/>
    <col min="6914" max="6914" width="8.5703125" style="216" customWidth="1"/>
    <col min="6915" max="6915" width="32.28515625" style="216" customWidth="1"/>
    <col min="6916" max="6916" width="5.5703125" style="216" customWidth="1"/>
    <col min="6917" max="6917" width="9.28515625" style="216" customWidth="1"/>
    <col min="6918" max="6918" width="11.7109375" style="216" customWidth="1"/>
    <col min="6919" max="6919" width="15.7109375" style="216" customWidth="1"/>
    <col min="6920" max="7168" width="9.140625" style="216"/>
    <col min="7169" max="7169" width="3.42578125" style="216" customWidth="1"/>
    <col min="7170" max="7170" width="8.5703125" style="216" customWidth="1"/>
    <col min="7171" max="7171" width="32.28515625" style="216" customWidth="1"/>
    <col min="7172" max="7172" width="5.5703125" style="216" customWidth="1"/>
    <col min="7173" max="7173" width="9.28515625" style="216" customWidth="1"/>
    <col min="7174" max="7174" width="11.7109375" style="216" customWidth="1"/>
    <col min="7175" max="7175" width="15.7109375" style="216" customWidth="1"/>
    <col min="7176" max="7424" width="9.140625" style="216"/>
    <col min="7425" max="7425" width="3.42578125" style="216" customWidth="1"/>
    <col min="7426" max="7426" width="8.5703125" style="216" customWidth="1"/>
    <col min="7427" max="7427" width="32.28515625" style="216" customWidth="1"/>
    <col min="7428" max="7428" width="5.5703125" style="216" customWidth="1"/>
    <col min="7429" max="7429" width="9.28515625" style="216" customWidth="1"/>
    <col min="7430" max="7430" width="11.7109375" style="216" customWidth="1"/>
    <col min="7431" max="7431" width="15.7109375" style="216" customWidth="1"/>
    <col min="7432" max="7680" width="9.140625" style="216"/>
    <col min="7681" max="7681" width="3.42578125" style="216" customWidth="1"/>
    <col min="7682" max="7682" width="8.5703125" style="216" customWidth="1"/>
    <col min="7683" max="7683" width="32.28515625" style="216" customWidth="1"/>
    <col min="7684" max="7684" width="5.5703125" style="216" customWidth="1"/>
    <col min="7685" max="7685" width="9.28515625" style="216" customWidth="1"/>
    <col min="7686" max="7686" width="11.7109375" style="216" customWidth="1"/>
    <col min="7687" max="7687" width="15.7109375" style="216" customWidth="1"/>
    <col min="7688" max="7936" width="9.140625" style="216"/>
    <col min="7937" max="7937" width="3.42578125" style="216" customWidth="1"/>
    <col min="7938" max="7938" width="8.5703125" style="216" customWidth="1"/>
    <col min="7939" max="7939" width="32.28515625" style="216" customWidth="1"/>
    <col min="7940" max="7940" width="5.5703125" style="216" customWidth="1"/>
    <col min="7941" max="7941" width="9.28515625" style="216" customWidth="1"/>
    <col min="7942" max="7942" width="11.7109375" style="216" customWidth="1"/>
    <col min="7943" max="7943" width="15.7109375" style="216" customWidth="1"/>
    <col min="7944" max="8192" width="9.140625" style="216"/>
    <col min="8193" max="8193" width="3.42578125" style="216" customWidth="1"/>
    <col min="8194" max="8194" width="8.5703125" style="216" customWidth="1"/>
    <col min="8195" max="8195" width="32.28515625" style="216" customWidth="1"/>
    <col min="8196" max="8196" width="5.5703125" style="216" customWidth="1"/>
    <col min="8197" max="8197" width="9.28515625" style="216" customWidth="1"/>
    <col min="8198" max="8198" width="11.7109375" style="216" customWidth="1"/>
    <col min="8199" max="8199" width="15.7109375" style="216" customWidth="1"/>
    <col min="8200" max="8448" width="9.140625" style="216"/>
    <col min="8449" max="8449" width="3.42578125" style="216" customWidth="1"/>
    <col min="8450" max="8450" width="8.5703125" style="216" customWidth="1"/>
    <col min="8451" max="8451" width="32.28515625" style="216" customWidth="1"/>
    <col min="8452" max="8452" width="5.5703125" style="216" customWidth="1"/>
    <col min="8453" max="8453" width="9.28515625" style="216" customWidth="1"/>
    <col min="8454" max="8454" width="11.7109375" style="216" customWidth="1"/>
    <col min="8455" max="8455" width="15.7109375" style="216" customWidth="1"/>
    <col min="8456" max="8704" width="9.140625" style="216"/>
    <col min="8705" max="8705" width="3.42578125" style="216" customWidth="1"/>
    <col min="8706" max="8706" width="8.5703125" style="216" customWidth="1"/>
    <col min="8707" max="8707" width="32.28515625" style="216" customWidth="1"/>
    <col min="8708" max="8708" width="5.5703125" style="216" customWidth="1"/>
    <col min="8709" max="8709" width="9.28515625" style="216" customWidth="1"/>
    <col min="8710" max="8710" width="11.7109375" style="216" customWidth="1"/>
    <col min="8711" max="8711" width="15.7109375" style="216" customWidth="1"/>
    <col min="8712" max="8960" width="9.140625" style="216"/>
    <col min="8961" max="8961" width="3.42578125" style="216" customWidth="1"/>
    <col min="8962" max="8962" width="8.5703125" style="216" customWidth="1"/>
    <col min="8963" max="8963" width="32.28515625" style="216" customWidth="1"/>
    <col min="8964" max="8964" width="5.5703125" style="216" customWidth="1"/>
    <col min="8965" max="8965" width="9.28515625" style="216" customWidth="1"/>
    <col min="8966" max="8966" width="11.7109375" style="216" customWidth="1"/>
    <col min="8967" max="8967" width="15.7109375" style="216" customWidth="1"/>
    <col min="8968" max="9216" width="9.140625" style="216"/>
    <col min="9217" max="9217" width="3.42578125" style="216" customWidth="1"/>
    <col min="9218" max="9218" width="8.5703125" style="216" customWidth="1"/>
    <col min="9219" max="9219" width="32.28515625" style="216" customWidth="1"/>
    <col min="9220" max="9220" width="5.5703125" style="216" customWidth="1"/>
    <col min="9221" max="9221" width="9.28515625" style="216" customWidth="1"/>
    <col min="9222" max="9222" width="11.7109375" style="216" customWidth="1"/>
    <col min="9223" max="9223" width="15.7109375" style="216" customWidth="1"/>
    <col min="9224" max="9472" width="9.140625" style="216"/>
    <col min="9473" max="9473" width="3.42578125" style="216" customWidth="1"/>
    <col min="9474" max="9474" width="8.5703125" style="216" customWidth="1"/>
    <col min="9475" max="9475" width="32.28515625" style="216" customWidth="1"/>
    <col min="9476" max="9476" width="5.5703125" style="216" customWidth="1"/>
    <col min="9477" max="9477" width="9.28515625" style="216" customWidth="1"/>
    <col min="9478" max="9478" width="11.7109375" style="216" customWidth="1"/>
    <col min="9479" max="9479" width="15.7109375" style="216" customWidth="1"/>
    <col min="9480" max="9728" width="9.140625" style="216"/>
    <col min="9729" max="9729" width="3.42578125" style="216" customWidth="1"/>
    <col min="9730" max="9730" width="8.5703125" style="216" customWidth="1"/>
    <col min="9731" max="9731" width="32.28515625" style="216" customWidth="1"/>
    <col min="9732" max="9732" width="5.5703125" style="216" customWidth="1"/>
    <col min="9733" max="9733" width="9.28515625" style="216" customWidth="1"/>
    <col min="9734" max="9734" width="11.7109375" style="216" customWidth="1"/>
    <col min="9735" max="9735" width="15.7109375" style="216" customWidth="1"/>
    <col min="9736" max="9984" width="9.140625" style="216"/>
    <col min="9985" max="9985" width="3.42578125" style="216" customWidth="1"/>
    <col min="9986" max="9986" width="8.5703125" style="216" customWidth="1"/>
    <col min="9987" max="9987" width="32.28515625" style="216" customWidth="1"/>
    <col min="9988" max="9988" width="5.5703125" style="216" customWidth="1"/>
    <col min="9989" max="9989" width="9.28515625" style="216" customWidth="1"/>
    <col min="9990" max="9990" width="11.7109375" style="216" customWidth="1"/>
    <col min="9991" max="9991" width="15.7109375" style="216" customWidth="1"/>
    <col min="9992" max="10240" width="9.140625" style="216"/>
    <col min="10241" max="10241" width="3.42578125" style="216" customWidth="1"/>
    <col min="10242" max="10242" width="8.5703125" style="216" customWidth="1"/>
    <col min="10243" max="10243" width="32.28515625" style="216" customWidth="1"/>
    <col min="10244" max="10244" width="5.5703125" style="216" customWidth="1"/>
    <col min="10245" max="10245" width="9.28515625" style="216" customWidth="1"/>
    <col min="10246" max="10246" width="11.7109375" style="216" customWidth="1"/>
    <col min="10247" max="10247" width="15.7109375" style="216" customWidth="1"/>
    <col min="10248" max="10496" width="9.140625" style="216"/>
    <col min="10497" max="10497" width="3.42578125" style="216" customWidth="1"/>
    <col min="10498" max="10498" width="8.5703125" style="216" customWidth="1"/>
    <col min="10499" max="10499" width="32.28515625" style="216" customWidth="1"/>
    <col min="10500" max="10500" width="5.5703125" style="216" customWidth="1"/>
    <col min="10501" max="10501" width="9.28515625" style="216" customWidth="1"/>
    <col min="10502" max="10502" width="11.7109375" style="216" customWidth="1"/>
    <col min="10503" max="10503" width="15.7109375" style="216" customWidth="1"/>
    <col min="10504" max="10752" width="9.140625" style="216"/>
    <col min="10753" max="10753" width="3.42578125" style="216" customWidth="1"/>
    <col min="10754" max="10754" width="8.5703125" style="216" customWidth="1"/>
    <col min="10755" max="10755" width="32.28515625" style="216" customWidth="1"/>
    <col min="10756" max="10756" width="5.5703125" style="216" customWidth="1"/>
    <col min="10757" max="10757" width="9.28515625" style="216" customWidth="1"/>
    <col min="10758" max="10758" width="11.7109375" style="216" customWidth="1"/>
    <col min="10759" max="10759" width="15.7109375" style="216" customWidth="1"/>
    <col min="10760" max="11008" width="9.140625" style="216"/>
    <col min="11009" max="11009" width="3.42578125" style="216" customWidth="1"/>
    <col min="11010" max="11010" width="8.5703125" style="216" customWidth="1"/>
    <col min="11011" max="11011" width="32.28515625" style="216" customWidth="1"/>
    <col min="11012" max="11012" width="5.5703125" style="216" customWidth="1"/>
    <col min="11013" max="11013" width="9.28515625" style="216" customWidth="1"/>
    <col min="11014" max="11014" width="11.7109375" style="216" customWidth="1"/>
    <col min="11015" max="11015" width="15.7109375" style="216" customWidth="1"/>
    <col min="11016" max="11264" width="9.140625" style="216"/>
    <col min="11265" max="11265" width="3.42578125" style="216" customWidth="1"/>
    <col min="11266" max="11266" width="8.5703125" style="216" customWidth="1"/>
    <col min="11267" max="11267" width="32.28515625" style="216" customWidth="1"/>
    <col min="11268" max="11268" width="5.5703125" style="216" customWidth="1"/>
    <col min="11269" max="11269" width="9.28515625" style="216" customWidth="1"/>
    <col min="11270" max="11270" width="11.7109375" style="216" customWidth="1"/>
    <col min="11271" max="11271" width="15.7109375" style="216" customWidth="1"/>
    <col min="11272" max="11520" width="9.140625" style="216"/>
    <col min="11521" max="11521" width="3.42578125" style="216" customWidth="1"/>
    <col min="11522" max="11522" width="8.5703125" style="216" customWidth="1"/>
    <col min="11523" max="11523" width="32.28515625" style="216" customWidth="1"/>
    <col min="11524" max="11524" width="5.5703125" style="216" customWidth="1"/>
    <col min="11525" max="11525" width="9.28515625" style="216" customWidth="1"/>
    <col min="11526" max="11526" width="11.7109375" style="216" customWidth="1"/>
    <col min="11527" max="11527" width="15.7109375" style="216" customWidth="1"/>
    <col min="11528" max="11776" width="9.140625" style="216"/>
    <col min="11777" max="11777" width="3.42578125" style="216" customWidth="1"/>
    <col min="11778" max="11778" width="8.5703125" style="216" customWidth="1"/>
    <col min="11779" max="11779" width="32.28515625" style="216" customWidth="1"/>
    <col min="11780" max="11780" width="5.5703125" style="216" customWidth="1"/>
    <col min="11781" max="11781" width="9.28515625" style="216" customWidth="1"/>
    <col min="11782" max="11782" width="11.7109375" style="216" customWidth="1"/>
    <col min="11783" max="11783" width="15.7109375" style="216" customWidth="1"/>
    <col min="11784" max="12032" width="9.140625" style="216"/>
    <col min="12033" max="12033" width="3.42578125" style="216" customWidth="1"/>
    <col min="12034" max="12034" width="8.5703125" style="216" customWidth="1"/>
    <col min="12035" max="12035" width="32.28515625" style="216" customWidth="1"/>
    <col min="12036" max="12036" width="5.5703125" style="216" customWidth="1"/>
    <col min="12037" max="12037" width="9.28515625" style="216" customWidth="1"/>
    <col min="12038" max="12038" width="11.7109375" style="216" customWidth="1"/>
    <col min="12039" max="12039" width="15.7109375" style="216" customWidth="1"/>
    <col min="12040" max="12288" width="9.140625" style="216"/>
    <col min="12289" max="12289" width="3.42578125" style="216" customWidth="1"/>
    <col min="12290" max="12290" width="8.5703125" style="216" customWidth="1"/>
    <col min="12291" max="12291" width="32.28515625" style="216" customWidth="1"/>
    <col min="12292" max="12292" width="5.5703125" style="216" customWidth="1"/>
    <col min="12293" max="12293" width="9.28515625" style="216" customWidth="1"/>
    <col min="12294" max="12294" width="11.7109375" style="216" customWidth="1"/>
    <col min="12295" max="12295" width="15.7109375" style="216" customWidth="1"/>
    <col min="12296" max="12544" width="9.140625" style="216"/>
    <col min="12545" max="12545" width="3.42578125" style="216" customWidth="1"/>
    <col min="12546" max="12546" width="8.5703125" style="216" customWidth="1"/>
    <col min="12547" max="12547" width="32.28515625" style="216" customWidth="1"/>
    <col min="12548" max="12548" width="5.5703125" style="216" customWidth="1"/>
    <col min="12549" max="12549" width="9.28515625" style="216" customWidth="1"/>
    <col min="12550" max="12550" width="11.7109375" style="216" customWidth="1"/>
    <col min="12551" max="12551" width="15.7109375" style="216" customWidth="1"/>
    <col min="12552" max="12800" width="9.140625" style="216"/>
    <col min="12801" max="12801" width="3.42578125" style="216" customWidth="1"/>
    <col min="12802" max="12802" width="8.5703125" style="216" customWidth="1"/>
    <col min="12803" max="12803" width="32.28515625" style="216" customWidth="1"/>
    <col min="12804" max="12804" width="5.5703125" style="216" customWidth="1"/>
    <col min="12805" max="12805" width="9.28515625" style="216" customWidth="1"/>
    <col min="12806" max="12806" width="11.7109375" style="216" customWidth="1"/>
    <col min="12807" max="12807" width="15.7109375" style="216" customWidth="1"/>
    <col min="12808" max="13056" width="9.140625" style="216"/>
    <col min="13057" max="13057" width="3.42578125" style="216" customWidth="1"/>
    <col min="13058" max="13058" width="8.5703125" style="216" customWidth="1"/>
    <col min="13059" max="13059" width="32.28515625" style="216" customWidth="1"/>
    <col min="13060" max="13060" width="5.5703125" style="216" customWidth="1"/>
    <col min="13061" max="13061" width="9.28515625" style="216" customWidth="1"/>
    <col min="13062" max="13062" width="11.7109375" style="216" customWidth="1"/>
    <col min="13063" max="13063" width="15.7109375" style="216" customWidth="1"/>
    <col min="13064" max="13312" width="9.140625" style="216"/>
    <col min="13313" max="13313" width="3.42578125" style="216" customWidth="1"/>
    <col min="13314" max="13314" width="8.5703125" style="216" customWidth="1"/>
    <col min="13315" max="13315" width="32.28515625" style="216" customWidth="1"/>
    <col min="13316" max="13316" width="5.5703125" style="216" customWidth="1"/>
    <col min="13317" max="13317" width="9.28515625" style="216" customWidth="1"/>
    <col min="13318" max="13318" width="11.7109375" style="216" customWidth="1"/>
    <col min="13319" max="13319" width="15.7109375" style="216" customWidth="1"/>
    <col min="13320" max="13568" width="9.140625" style="216"/>
    <col min="13569" max="13569" width="3.42578125" style="216" customWidth="1"/>
    <col min="13570" max="13570" width="8.5703125" style="216" customWidth="1"/>
    <col min="13571" max="13571" width="32.28515625" style="216" customWidth="1"/>
    <col min="13572" max="13572" width="5.5703125" style="216" customWidth="1"/>
    <col min="13573" max="13573" width="9.28515625" style="216" customWidth="1"/>
    <col min="13574" max="13574" width="11.7109375" style="216" customWidth="1"/>
    <col min="13575" max="13575" width="15.7109375" style="216" customWidth="1"/>
    <col min="13576" max="13824" width="9.140625" style="216"/>
    <col min="13825" max="13825" width="3.42578125" style="216" customWidth="1"/>
    <col min="13826" max="13826" width="8.5703125" style="216" customWidth="1"/>
    <col min="13827" max="13827" width="32.28515625" style="216" customWidth="1"/>
    <col min="13828" max="13828" width="5.5703125" style="216" customWidth="1"/>
    <col min="13829" max="13829" width="9.28515625" style="216" customWidth="1"/>
    <col min="13830" max="13830" width="11.7109375" style="216" customWidth="1"/>
    <col min="13831" max="13831" width="15.7109375" style="216" customWidth="1"/>
    <col min="13832" max="14080" width="9.140625" style="216"/>
    <col min="14081" max="14081" width="3.42578125" style="216" customWidth="1"/>
    <col min="14082" max="14082" width="8.5703125" style="216" customWidth="1"/>
    <col min="14083" max="14083" width="32.28515625" style="216" customWidth="1"/>
    <col min="14084" max="14084" width="5.5703125" style="216" customWidth="1"/>
    <col min="14085" max="14085" width="9.28515625" style="216" customWidth="1"/>
    <col min="14086" max="14086" width="11.7109375" style="216" customWidth="1"/>
    <col min="14087" max="14087" width="15.7109375" style="216" customWidth="1"/>
    <col min="14088" max="14336" width="9.140625" style="216"/>
    <col min="14337" max="14337" width="3.42578125" style="216" customWidth="1"/>
    <col min="14338" max="14338" width="8.5703125" style="216" customWidth="1"/>
    <col min="14339" max="14339" width="32.28515625" style="216" customWidth="1"/>
    <col min="14340" max="14340" width="5.5703125" style="216" customWidth="1"/>
    <col min="14341" max="14341" width="9.28515625" style="216" customWidth="1"/>
    <col min="14342" max="14342" width="11.7109375" style="216" customWidth="1"/>
    <col min="14343" max="14343" width="15.7109375" style="216" customWidth="1"/>
    <col min="14344" max="14592" width="9.140625" style="216"/>
    <col min="14593" max="14593" width="3.42578125" style="216" customWidth="1"/>
    <col min="14594" max="14594" width="8.5703125" style="216" customWidth="1"/>
    <col min="14595" max="14595" width="32.28515625" style="216" customWidth="1"/>
    <col min="14596" max="14596" width="5.5703125" style="216" customWidth="1"/>
    <col min="14597" max="14597" width="9.28515625" style="216" customWidth="1"/>
    <col min="14598" max="14598" width="11.7109375" style="216" customWidth="1"/>
    <col min="14599" max="14599" width="15.7109375" style="216" customWidth="1"/>
    <col min="14600" max="14848" width="9.140625" style="216"/>
    <col min="14849" max="14849" width="3.42578125" style="216" customWidth="1"/>
    <col min="14850" max="14850" width="8.5703125" style="216" customWidth="1"/>
    <col min="14851" max="14851" width="32.28515625" style="216" customWidth="1"/>
    <col min="14852" max="14852" width="5.5703125" style="216" customWidth="1"/>
    <col min="14853" max="14853" width="9.28515625" style="216" customWidth="1"/>
    <col min="14854" max="14854" width="11.7109375" style="216" customWidth="1"/>
    <col min="14855" max="14855" width="15.7109375" style="216" customWidth="1"/>
    <col min="14856" max="15104" width="9.140625" style="216"/>
    <col min="15105" max="15105" width="3.42578125" style="216" customWidth="1"/>
    <col min="15106" max="15106" width="8.5703125" style="216" customWidth="1"/>
    <col min="15107" max="15107" width="32.28515625" style="216" customWidth="1"/>
    <col min="15108" max="15108" width="5.5703125" style="216" customWidth="1"/>
    <col min="15109" max="15109" width="9.28515625" style="216" customWidth="1"/>
    <col min="15110" max="15110" width="11.7109375" style="216" customWidth="1"/>
    <col min="15111" max="15111" width="15.7109375" style="216" customWidth="1"/>
    <col min="15112" max="15360" width="9.140625" style="216"/>
    <col min="15361" max="15361" width="3.42578125" style="216" customWidth="1"/>
    <col min="15362" max="15362" width="8.5703125" style="216" customWidth="1"/>
    <col min="15363" max="15363" width="32.28515625" style="216" customWidth="1"/>
    <col min="15364" max="15364" width="5.5703125" style="216" customWidth="1"/>
    <col min="15365" max="15365" width="9.28515625" style="216" customWidth="1"/>
    <col min="15366" max="15366" width="11.7109375" style="216" customWidth="1"/>
    <col min="15367" max="15367" width="15.7109375" style="216" customWidth="1"/>
    <col min="15368" max="15616" width="9.140625" style="216"/>
    <col min="15617" max="15617" width="3.42578125" style="216" customWidth="1"/>
    <col min="15618" max="15618" width="8.5703125" style="216" customWidth="1"/>
    <col min="15619" max="15619" width="32.28515625" style="216" customWidth="1"/>
    <col min="15620" max="15620" width="5.5703125" style="216" customWidth="1"/>
    <col min="15621" max="15621" width="9.28515625" style="216" customWidth="1"/>
    <col min="15622" max="15622" width="11.7109375" style="216" customWidth="1"/>
    <col min="15623" max="15623" width="15.7109375" style="216" customWidth="1"/>
    <col min="15624" max="15872" width="9.140625" style="216"/>
    <col min="15873" max="15873" width="3.42578125" style="216" customWidth="1"/>
    <col min="15874" max="15874" width="8.5703125" style="216" customWidth="1"/>
    <col min="15875" max="15875" width="32.28515625" style="216" customWidth="1"/>
    <col min="15876" max="15876" width="5.5703125" style="216" customWidth="1"/>
    <col min="15877" max="15877" width="9.28515625" style="216" customWidth="1"/>
    <col min="15878" max="15878" width="11.7109375" style="216" customWidth="1"/>
    <col min="15879" max="15879" width="15.7109375" style="216" customWidth="1"/>
    <col min="15880" max="16128" width="9.140625" style="216"/>
    <col min="16129" max="16129" width="3.42578125" style="216" customWidth="1"/>
    <col min="16130" max="16130" width="8.5703125" style="216" customWidth="1"/>
    <col min="16131" max="16131" width="32.28515625" style="216" customWidth="1"/>
    <col min="16132" max="16132" width="5.5703125" style="216" customWidth="1"/>
    <col min="16133" max="16133" width="9.28515625" style="216" customWidth="1"/>
    <col min="16134" max="16134" width="11.7109375" style="216" customWidth="1"/>
    <col min="16135" max="16135" width="15.7109375" style="216" customWidth="1"/>
    <col min="16136" max="16384" width="9.140625" style="216"/>
  </cols>
  <sheetData>
    <row r="2" spans="1:7" ht="15" thickBot="1"/>
    <row r="3" spans="1:7" ht="15.75" thickTop="1">
      <c r="A3" s="217" t="s">
        <v>244</v>
      </c>
      <c r="B3" s="218"/>
      <c r="C3" s="219"/>
      <c r="D3" s="433"/>
      <c r="E3" s="434"/>
      <c r="F3" s="220"/>
      <c r="G3" s="221"/>
    </row>
    <row r="4" spans="1:7" ht="15">
      <c r="A4" s="222" t="s">
        <v>99</v>
      </c>
      <c r="G4" s="223"/>
    </row>
    <row r="5" spans="1:7" ht="15.75" thickBot="1">
      <c r="A5" s="224" t="s">
        <v>100</v>
      </c>
      <c r="B5" s="225"/>
      <c r="C5" s="226"/>
      <c r="D5" s="435"/>
      <c r="E5" s="436"/>
      <c r="F5" s="227"/>
      <c r="G5" s="228"/>
    </row>
    <row r="6" spans="1:7" ht="15.75" thickTop="1">
      <c r="A6" s="229" t="s">
        <v>196</v>
      </c>
      <c r="C6" s="230"/>
      <c r="D6" s="437"/>
    </row>
    <row r="7" spans="1:7" ht="15">
      <c r="C7" s="230"/>
      <c r="D7" s="437"/>
    </row>
    <row r="8" spans="1:7" ht="15">
      <c r="D8" s="437"/>
      <c r="E8" s="438"/>
    </row>
    <row r="9" spans="1:7" ht="15">
      <c r="A9" s="232" t="s">
        <v>0</v>
      </c>
      <c r="B9" s="233"/>
      <c r="C9" s="234"/>
      <c r="D9" s="439"/>
      <c r="E9" s="440"/>
      <c r="F9" s="235"/>
      <c r="G9" s="456">
        <f>$G$58</f>
        <v>0</v>
      </c>
    </row>
    <row r="10" spans="1:7" ht="15">
      <c r="A10" s="229"/>
      <c r="B10" s="236"/>
      <c r="C10" s="237"/>
      <c r="D10" s="437"/>
      <c r="E10" s="438"/>
      <c r="F10" s="238"/>
      <c r="G10" s="427"/>
    </row>
    <row r="11" spans="1:7" ht="15">
      <c r="A11" s="232" t="s">
        <v>5</v>
      </c>
      <c r="B11" s="233"/>
      <c r="C11" s="234"/>
      <c r="D11" s="439"/>
      <c r="E11" s="440"/>
      <c r="F11" s="235"/>
      <c r="G11" s="456">
        <f>$G$80</f>
        <v>0</v>
      </c>
    </row>
    <row r="12" spans="1:7" ht="15">
      <c r="A12" s="229"/>
      <c r="B12" s="236"/>
      <c r="C12" s="237"/>
      <c r="D12" s="437"/>
      <c r="E12" s="438"/>
      <c r="F12" s="238"/>
      <c r="G12" s="427"/>
    </row>
    <row r="13" spans="1:7" ht="15">
      <c r="A13" s="232" t="s">
        <v>9</v>
      </c>
      <c r="B13" s="233"/>
      <c r="C13" s="234"/>
      <c r="D13" s="439"/>
      <c r="E13" s="440"/>
      <c r="F13" s="235"/>
      <c r="G13" s="456">
        <f>+$G$88</f>
        <v>0</v>
      </c>
    </row>
    <row r="14" spans="1:7" ht="15">
      <c r="A14" s="229"/>
      <c r="B14" s="236"/>
      <c r="C14" s="237"/>
      <c r="D14" s="437"/>
      <c r="E14" s="438"/>
      <c r="F14" s="238"/>
      <c r="G14" s="427"/>
    </row>
    <row r="15" spans="1:7" ht="15">
      <c r="A15" s="232" t="s">
        <v>14</v>
      </c>
      <c r="B15" s="233"/>
      <c r="C15" s="234"/>
      <c r="D15" s="439"/>
      <c r="E15" s="440"/>
      <c r="F15" s="235"/>
      <c r="G15" s="456">
        <f>+G134</f>
        <v>0</v>
      </c>
    </row>
    <row r="16" spans="1:7" ht="15">
      <c r="A16" s="229"/>
      <c r="B16" s="236"/>
      <c r="C16" s="237"/>
      <c r="D16" s="437"/>
      <c r="E16" s="438"/>
      <c r="F16" s="238"/>
      <c r="G16" s="427"/>
    </row>
    <row r="17" spans="1:7" ht="15">
      <c r="A17" s="232" t="s">
        <v>17</v>
      </c>
      <c r="B17" s="233"/>
      <c r="C17" s="234"/>
      <c r="D17" s="439"/>
      <c r="E17" s="440"/>
      <c r="F17" s="235"/>
      <c r="G17" s="456">
        <v>0</v>
      </c>
    </row>
    <row r="18" spans="1:7" ht="15">
      <c r="A18" s="229"/>
      <c r="B18" s="236"/>
      <c r="C18" s="237"/>
      <c r="D18" s="437"/>
      <c r="E18" s="438"/>
      <c r="F18" s="238"/>
      <c r="G18" s="427"/>
    </row>
    <row r="19" spans="1:7" ht="15">
      <c r="A19" s="232" t="s">
        <v>16</v>
      </c>
      <c r="B19" s="233"/>
      <c r="C19" s="234"/>
      <c r="D19" s="439"/>
      <c r="E19" s="440"/>
      <c r="F19" s="235"/>
      <c r="G19" s="456">
        <v>0</v>
      </c>
    </row>
    <row r="20" spans="1:7" ht="15">
      <c r="A20" s="229"/>
      <c r="B20" s="236"/>
      <c r="C20" s="237"/>
      <c r="D20" s="437"/>
      <c r="E20" s="438"/>
      <c r="F20" s="238"/>
      <c r="G20" s="427"/>
    </row>
    <row r="21" spans="1:7" ht="15">
      <c r="A21" s="232" t="s">
        <v>6</v>
      </c>
      <c r="B21" s="233"/>
      <c r="C21" s="234"/>
      <c r="D21" s="439"/>
      <c r="E21" s="440"/>
      <c r="F21" s="235"/>
      <c r="G21" s="456">
        <f>G144</f>
        <v>0</v>
      </c>
    </row>
    <row r="22" spans="1:7" ht="15.75" thickBot="1">
      <c r="B22" s="236"/>
      <c r="C22" s="237"/>
      <c r="G22" s="422"/>
    </row>
    <row r="23" spans="1:7" ht="16.5" thickTop="1" thickBot="1">
      <c r="B23" s="236"/>
      <c r="C23" s="237"/>
      <c r="E23" s="441" t="s">
        <v>197</v>
      </c>
      <c r="F23" s="239"/>
      <c r="G23" s="426">
        <f>SUM(G9:G21)</f>
        <v>0</v>
      </c>
    </row>
    <row r="24" spans="1:7" ht="15" thickTop="1">
      <c r="G24" s="422"/>
    </row>
    <row r="25" spans="1:7">
      <c r="F25" s="215" t="s">
        <v>40</v>
      </c>
      <c r="G25" s="422">
        <f>0.22*G23</f>
        <v>0</v>
      </c>
    </row>
    <row r="26" spans="1:7" ht="15" thickBot="1">
      <c r="G26" s="422"/>
    </row>
    <row r="27" spans="1:7" ht="16.5" thickTop="1" thickBot="1">
      <c r="B27" s="236"/>
      <c r="C27" s="237"/>
      <c r="E27" s="441" t="s">
        <v>41</v>
      </c>
      <c r="F27" s="239"/>
      <c r="G27" s="426">
        <f>SUM(G23:G25)</f>
        <v>0</v>
      </c>
    </row>
    <row r="28" spans="1:7" ht="15" thickTop="1"/>
    <row r="33" spans="1:7">
      <c r="B33" s="211" t="s">
        <v>43</v>
      </c>
    </row>
    <row r="35" spans="1:7" ht="69" customHeight="1">
      <c r="B35" s="633" t="s">
        <v>44</v>
      </c>
      <c r="C35" s="634"/>
      <c r="D35" s="634"/>
      <c r="E35" s="634"/>
      <c r="F35" s="634"/>
    </row>
    <row r="40" spans="1:7" ht="25.5">
      <c r="A40" s="635" t="s">
        <v>151</v>
      </c>
      <c r="B40" s="636"/>
      <c r="C40" s="240" t="s">
        <v>198</v>
      </c>
      <c r="D40" s="240" t="s">
        <v>152</v>
      </c>
      <c r="E40" s="241" t="s">
        <v>199</v>
      </c>
      <c r="F40" s="241" t="s">
        <v>200</v>
      </c>
      <c r="G40" s="241" t="s">
        <v>201</v>
      </c>
    </row>
    <row r="41" spans="1:7">
      <c r="F41" s="422"/>
      <c r="G41" s="422"/>
    </row>
    <row r="42" spans="1:7" ht="15">
      <c r="A42" s="229" t="s">
        <v>0</v>
      </c>
      <c r="B42" s="236"/>
      <c r="F42" s="422"/>
      <c r="G42" s="422"/>
    </row>
    <row r="43" spans="1:7">
      <c r="F43" s="422"/>
      <c r="G43" s="422"/>
    </row>
    <row r="44" spans="1:7" ht="15">
      <c r="A44" s="242" t="s">
        <v>202</v>
      </c>
      <c r="B44" s="243"/>
      <c r="C44" s="237"/>
      <c r="F44" s="422"/>
      <c r="G44" s="422"/>
    </row>
    <row r="45" spans="1:7">
      <c r="F45" s="422"/>
      <c r="G45" s="422"/>
    </row>
    <row r="46" spans="1:7" ht="71.25">
      <c r="A46" s="244" t="s">
        <v>1</v>
      </c>
      <c r="B46" s="245">
        <v>11131.1</v>
      </c>
      <c r="C46" s="246" t="s">
        <v>156</v>
      </c>
      <c r="D46" s="442" t="s">
        <v>3</v>
      </c>
      <c r="E46" s="443">
        <v>6</v>
      </c>
      <c r="F46" s="414"/>
      <c r="G46" s="423">
        <f>+E46*F46</f>
        <v>0</v>
      </c>
    </row>
    <row r="47" spans="1:7">
      <c r="A47" s="247"/>
      <c r="B47" s="248"/>
      <c r="E47" s="444"/>
      <c r="F47" s="422"/>
      <c r="G47" s="422"/>
    </row>
    <row r="48" spans="1:7" ht="42.75">
      <c r="A48" s="244" t="s">
        <v>2</v>
      </c>
      <c r="B48" s="249">
        <v>11231</v>
      </c>
      <c r="C48" s="246" t="s">
        <v>203</v>
      </c>
      <c r="D48" s="442" t="s">
        <v>3</v>
      </c>
      <c r="E48" s="443">
        <v>30</v>
      </c>
      <c r="F48" s="414"/>
      <c r="G48" s="423">
        <f>+E48*F48</f>
        <v>0</v>
      </c>
    </row>
    <row r="49" spans="1:8">
      <c r="A49" s="247"/>
      <c r="B49" s="248"/>
      <c r="E49" s="444"/>
      <c r="F49" s="422"/>
      <c r="G49" s="422"/>
    </row>
    <row r="50" spans="1:8" ht="15">
      <c r="A50" s="229" t="s">
        <v>204</v>
      </c>
      <c r="B50" s="236"/>
      <c r="C50" s="237"/>
      <c r="F50" s="422"/>
      <c r="G50" s="422"/>
    </row>
    <row r="51" spans="1:8" ht="15">
      <c r="A51" s="229"/>
      <c r="B51" s="236"/>
      <c r="C51" s="237"/>
      <c r="F51" s="422"/>
      <c r="G51" s="422"/>
    </row>
    <row r="52" spans="1:8" ht="15">
      <c r="A52" s="231" t="s">
        <v>205</v>
      </c>
      <c r="D52" s="445"/>
      <c r="F52" s="422"/>
      <c r="G52" s="422"/>
    </row>
    <row r="53" spans="1:8" ht="15">
      <c r="A53" s="231"/>
      <c r="D53" s="445"/>
      <c r="F53" s="422"/>
      <c r="G53" s="422"/>
    </row>
    <row r="54" spans="1:8" ht="42.75">
      <c r="A54" s="250" t="s">
        <v>4</v>
      </c>
      <c r="B54" s="249">
        <v>12421</v>
      </c>
      <c r="C54" s="251" t="s">
        <v>206</v>
      </c>
      <c r="D54" s="446" t="s">
        <v>207</v>
      </c>
      <c r="E54" s="447">
        <v>5</v>
      </c>
      <c r="F54" s="424"/>
      <c r="G54" s="423">
        <f>E54*F54</f>
        <v>0</v>
      </c>
    </row>
    <row r="55" spans="1:8">
      <c r="A55" s="252"/>
      <c r="B55" s="248"/>
      <c r="C55" s="253"/>
      <c r="D55" s="445"/>
      <c r="F55" s="422"/>
      <c r="G55" s="422"/>
    </row>
    <row r="56" spans="1:8" ht="42.75">
      <c r="A56" s="250" t="s">
        <v>13</v>
      </c>
      <c r="B56" s="249">
        <v>12431</v>
      </c>
      <c r="C56" s="251" t="s">
        <v>208</v>
      </c>
      <c r="D56" s="446" t="s">
        <v>3</v>
      </c>
      <c r="E56" s="447">
        <v>7</v>
      </c>
      <c r="F56" s="424"/>
      <c r="G56" s="423">
        <f>E56*F56</f>
        <v>0</v>
      </c>
    </row>
    <row r="57" spans="1:8" ht="15" thickBot="1">
      <c r="A57" s="254"/>
      <c r="D57" s="445"/>
      <c r="F57" s="422"/>
      <c r="G57" s="422"/>
    </row>
    <row r="58" spans="1:8" ht="16.5" thickTop="1" thickBot="1">
      <c r="B58" s="238"/>
      <c r="C58" s="237"/>
      <c r="E58" s="441" t="s">
        <v>11</v>
      </c>
      <c r="F58" s="425"/>
      <c r="G58" s="426">
        <f>SUM(G46:G57)</f>
        <v>0</v>
      </c>
      <c r="H58" s="215"/>
    </row>
    <row r="59" spans="1:8" ht="15" thickTop="1">
      <c r="A59" s="254"/>
      <c r="D59" s="445"/>
      <c r="F59" s="422"/>
      <c r="G59" s="422"/>
    </row>
    <row r="60" spans="1:8" ht="15">
      <c r="A60" s="229" t="s">
        <v>5</v>
      </c>
      <c r="B60" s="236"/>
      <c r="C60" s="237"/>
      <c r="F60" s="422"/>
      <c r="G60" s="422"/>
    </row>
    <row r="61" spans="1:8">
      <c r="F61" s="422"/>
      <c r="G61" s="422"/>
    </row>
    <row r="62" spans="1:8" ht="15.75" customHeight="1">
      <c r="A62" s="229" t="s">
        <v>209</v>
      </c>
      <c r="F62" s="422"/>
      <c r="G62" s="422"/>
    </row>
    <row r="63" spans="1:8">
      <c r="F63" s="422"/>
      <c r="G63" s="422"/>
    </row>
    <row r="64" spans="1:8" ht="42.75">
      <c r="A64" s="250" t="s">
        <v>1</v>
      </c>
      <c r="B64" s="249">
        <v>21221</v>
      </c>
      <c r="C64" s="246" t="s">
        <v>210</v>
      </c>
      <c r="D64" s="446" t="s">
        <v>88</v>
      </c>
      <c r="E64" s="447">
        <v>5</v>
      </c>
      <c r="F64" s="424"/>
      <c r="G64" s="423">
        <f>E64*F64</f>
        <v>0</v>
      </c>
    </row>
    <row r="65" spans="1:9">
      <c r="B65" s="248"/>
      <c r="D65" s="445"/>
      <c r="F65" s="422"/>
      <c r="G65" s="422"/>
    </row>
    <row r="66" spans="1:9" ht="85.5">
      <c r="A66" s="250" t="s">
        <v>2</v>
      </c>
      <c r="B66" s="249">
        <v>21324</v>
      </c>
      <c r="C66" s="246" t="s">
        <v>211</v>
      </c>
      <c r="D66" s="446" t="s">
        <v>88</v>
      </c>
      <c r="E66" s="447">
        <f>(17*0.6+30*0.9+10*1.4+10+110*0.37)</f>
        <v>101.9</v>
      </c>
      <c r="F66" s="424"/>
      <c r="G66" s="423">
        <f>E66*F66</f>
        <v>0</v>
      </c>
    </row>
    <row r="67" spans="1:9">
      <c r="B67" s="248"/>
      <c r="C67" s="255"/>
      <c r="D67" s="445"/>
      <c r="F67" s="422"/>
      <c r="G67" s="422"/>
    </row>
    <row r="68" spans="1:9" ht="15">
      <c r="A68" s="229" t="s">
        <v>212</v>
      </c>
      <c r="B68" s="236"/>
      <c r="C68" s="237"/>
      <c r="E68" s="448"/>
      <c r="F68" s="422"/>
      <c r="G68" s="422"/>
    </row>
    <row r="69" spans="1:9" ht="15">
      <c r="A69" s="229"/>
      <c r="B69" s="236"/>
      <c r="C69" s="237"/>
      <c r="E69" s="448"/>
      <c r="F69" s="422"/>
      <c r="G69" s="422"/>
    </row>
    <row r="70" spans="1:9" ht="71.25">
      <c r="A70" s="250" t="s">
        <v>4</v>
      </c>
      <c r="B70" s="257">
        <v>24651</v>
      </c>
      <c r="C70" s="246" t="s">
        <v>213</v>
      </c>
      <c r="D70" s="446" t="s">
        <v>88</v>
      </c>
      <c r="E70" s="447">
        <f>40*0.54+17*0.42</f>
        <v>28.740000000000002</v>
      </c>
      <c r="F70" s="424"/>
      <c r="G70" s="423">
        <f>E70*F70</f>
        <v>0</v>
      </c>
    </row>
    <row r="71" spans="1:9">
      <c r="A71" s="258"/>
      <c r="B71" s="248"/>
      <c r="D71" s="445"/>
      <c r="F71" s="422"/>
      <c r="G71" s="422"/>
    </row>
    <row r="72" spans="1:9" ht="60" customHeight="1">
      <c r="A72" s="250" t="s">
        <v>13</v>
      </c>
      <c r="B72" s="257">
        <v>24652</v>
      </c>
      <c r="C72" s="246" t="s">
        <v>214</v>
      </c>
      <c r="D72" s="446" t="s">
        <v>88</v>
      </c>
      <c r="E72" s="447">
        <f>(30*0.3+10*0.6+17*0.1)+5</f>
        <v>21.7</v>
      </c>
      <c r="F72" s="424"/>
      <c r="G72" s="423">
        <f>E72*F72</f>
        <v>0</v>
      </c>
    </row>
    <row r="73" spans="1:9">
      <c r="F73" s="422"/>
      <c r="G73" s="422"/>
    </row>
    <row r="74" spans="1:9" ht="15">
      <c r="A74" s="229" t="s">
        <v>215</v>
      </c>
      <c r="B74" s="236"/>
      <c r="C74" s="237"/>
      <c r="F74" s="422"/>
      <c r="G74" s="422"/>
    </row>
    <row r="75" spans="1:9" ht="15">
      <c r="A75" s="229"/>
      <c r="B75" s="236"/>
      <c r="C75" s="237"/>
      <c r="F75" s="422"/>
      <c r="G75" s="422"/>
    </row>
    <row r="76" spans="1:9" ht="28.5">
      <c r="A76" s="250" t="s">
        <v>18</v>
      </c>
      <c r="B76" s="257">
        <v>29121</v>
      </c>
      <c r="C76" s="246" t="s">
        <v>216</v>
      </c>
      <c r="D76" s="442" t="s">
        <v>29</v>
      </c>
      <c r="E76" s="449">
        <f>(+E64+E66)*1.55</f>
        <v>165.69500000000002</v>
      </c>
      <c r="F76" s="424"/>
      <c r="G76" s="423">
        <f>E76*F76</f>
        <v>0</v>
      </c>
      <c r="I76" s="259"/>
    </row>
    <row r="77" spans="1:9">
      <c r="F77" s="422"/>
      <c r="G77" s="422"/>
    </row>
    <row r="78" spans="1:9" ht="28.5">
      <c r="A78" s="250" t="s">
        <v>15</v>
      </c>
      <c r="B78" s="257">
        <v>29131</v>
      </c>
      <c r="C78" s="251" t="s">
        <v>217</v>
      </c>
      <c r="D78" s="442" t="s">
        <v>88</v>
      </c>
      <c r="E78" s="449">
        <f>+E66</f>
        <v>101.9</v>
      </c>
      <c r="F78" s="424"/>
      <c r="G78" s="423">
        <f>E78*F78</f>
        <v>0</v>
      </c>
    </row>
    <row r="79" spans="1:9" ht="15" thickBot="1">
      <c r="F79" s="422"/>
      <c r="G79" s="422"/>
    </row>
    <row r="80" spans="1:9" ht="16.5" thickTop="1" thickBot="1">
      <c r="B80" s="238"/>
      <c r="C80" s="237"/>
      <c r="E80" s="441" t="s">
        <v>11</v>
      </c>
      <c r="F80" s="425"/>
      <c r="G80" s="426">
        <f>SUM(G64:G79)</f>
        <v>0</v>
      </c>
    </row>
    <row r="81" spans="1:9" ht="15.75" thickTop="1">
      <c r="C81" s="237"/>
      <c r="F81" s="422"/>
      <c r="G81" s="422"/>
    </row>
    <row r="82" spans="1:9" ht="15">
      <c r="A82" s="260" t="s">
        <v>218</v>
      </c>
      <c r="B82" s="248"/>
      <c r="D82" s="445"/>
      <c r="F82" s="422"/>
      <c r="G82" s="422"/>
      <c r="H82" s="213"/>
      <c r="I82" s="213"/>
    </row>
    <row r="83" spans="1:9">
      <c r="A83" s="258"/>
      <c r="B83" s="248"/>
      <c r="D83" s="445"/>
      <c r="F83" s="422"/>
      <c r="G83" s="422"/>
      <c r="H83" s="213"/>
      <c r="I83" s="213"/>
    </row>
    <row r="84" spans="1:9" ht="15">
      <c r="A84" s="229" t="s">
        <v>54</v>
      </c>
      <c r="B84" s="248"/>
      <c r="D84" s="445"/>
      <c r="F84" s="422"/>
      <c r="G84" s="422"/>
      <c r="H84" s="213"/>
      <c r="I84" s="213"/>
    </row>
    <row r="85" spans="1:9">
      <c r="A85" s="258"/>
      <c r="B85" s="248"/>
      <c r="D85" s="445"/>
      <c r="F85" s="422"/>
      <c r="G85" s="422"/>
      <c r="H85" s="213"/>
      <c r="I85" s="213"/>
    </row>
    <row r="86" spans="1:9" s="626" customFormat="1" ht="71.25">
      <c r="A86" s="261" t="s">
        <v>1</v>
      </c>
      <c r="B86" s="257">
        <v>35275</v>
      </c>
      <c r="C86" s="246" t="s">
        <v>426</v>
      </c>
      <c r="D86" s="446" t="s">
        <v>207</v>
      </c>
      <c r="E86" s="447">
        <v>12</v>
      </c>
      <c r="F86" s="424"/>
      <c r="G86" s="423">
        <f>E86*F86</f>
        <v>0</v>
      </c>
      <c r="H86" s="213"/>
      <c r="I86" s="213"/>
    </row>
    <row r="87" spans="1:9" ht="15" thickBot="1">
      <c r="A87" s="258"/>
      <c r="B87" s="248"/>
      <c r="D87" s="445"/>
      <c r="F87" s="422"/>
      <c r="G87" s="422"/>
      <c r="H87" s="213"/>
      <c r="I87" s="213"/>
    </row>
    <row r="88" spans="1:9" ht="16.5" thickTop="1" thickBot="1">
      <c r="B88" s="238"/>
      <c r="E88" s="441" t="s">
        <v>11</v>
      </c>
      <c r="F88" s="425"/>
      <c r="G88" s="426">
        <f>+SUM(G82:G87)</f>
        <v>0</v>
      </c>
    </row>
    <row r="89" spans="1:9" ht="15.75" thickTop="1">
      <c r="B89" s="238"/>
      <c r="E89" s="450"/>
      <c r="F89" s="422"/>
      <c r="G89" s="427"/>
    </row>
    <row r="90" spans="1:9" ht="15">
      <c r="A90" s="229" t="s">
        <v>14</v>
      </c>
      <c r="B90" s="236"/>
      <c r="F90" s="422"/>
      <c r="G90" s="422"/>
    </row>
    <row r="91" spans="1:9" ht="15">
      <c r="C91" s="237"/>
      <c r="E91" s="451"/>
      <c r="F91" s="422"/>
      <c r="G91" s="422"/>
    </row>
    <row r="92" spans="1:9" ht="15">
      <c r="A92" s="229" t="s">
        <v>219</v>
      </c>
      <c r="B92" s="248"/>
      <c r="D92" s="445"/>
      <c r="F92" s="428"/>
      <c r="G92" s="422"/>
    </row>
    <row r="93" spans="1:9">
      <c r="A93" s="258"/>
      <c r="B93" s="248"/>
      <c r="D93" s="445"/>
      <c r="F93" s="428"/>
      <c r="G93" s="422"/>
    </row>
    <row r="94" spans="1:9" ht="156.75">
      <c r="A94" s="261" t="s">
        <v>1</v>
      </c>
      <c r="B94" s="262">
        <v>42134.1</v>
      </c>
      <c r="C94" s="246" t="s">
        <v>220</v>
      </c>
      <c r="D94" s="446" t="s">
        <v>207</v>
      </c>
      <c r="E94" s="447">
        <v>110</v>
      </c>
      <c r="F94" s="424"/>
      <c r="G94" s="423">
        <f>E94*F94</f>
        <v>0</v>
      </c>
    </row>
    <row r="95" spans="1:9">
      <c r="A95" s="258"/>
      <c r="B95" s="263"/>
      <c r="D95" s="445"/>
      <c r="F95" s="422"/>
      <c r="G95" s="422"/>
    </row>
    <row r="96" spans="1:9" ht="59.25">
      <c r="A96" s="261" t="s">
        <v>2</v>
      </c>
      <c r="B96" s="257">
        <v>42311</v>
      </c>
      <c r="C96" s="246" t="s">
        <v>221</v>
      </c>
      <c r="D96" s="446" t="s">
        <v>207</v>
      </c>
      <c r="E96" s="447">
        <v>110</v>
      </c>
      <c r="F96" s="424"/>
      <c r="G96" s="423">
        <f>E96*F96</f>
        <v>0</v>
      </c>
    </row>
    <row r="97" spans="1:7">
      <c r="A97" s="258"/>
      <c r="B97" s="248"/>
      <c r="D97" s="445"/>
      <c r="F97" s="422"/>
      <c r="G97" s="422"/>
    </row>
    <row r="98" spans="1:7" ht="15">
      <c r="A98" s="229" t="s">
        <v>222</v>
      </c>
      <c r="B98" s="248"/>
      <c r="D98" s="445"/>
      <c r="F98" s="428"/>
      <c r="G98" s="422"/>
    </row>
    <row r="99" spans="1:7">
      <c r="A99" s="258"/>
      <c r="B99" s="248"/>
      <c r="D99" s="445"/>
      <c r="F99" s="428"/>
      <c r="G99" s="422"/>
    </row>
    <row r="100" spans="1:7" ht="87.75">
      <c r="A100" s="261" t="s">
        <v>4</v>
      </c>
      <c r="B100" s="257">
        <v>43222</v>
      </c>
      <c r="C100" s="264" t="s">
        <v>223</v>
      </c>
      <c r="D100" s="446" t="s">
        <v>207</v>
      </c>
      <c r="E100" s="447">
        <v>40</v>
      </c>
      <c r="F100" s="424"/>
      <c r="G100" s="423">
        <f>E100*F100</f>
        <v>0</v>
      </c>
    </row>
    <row r="101" spans="1:7">
      <c r="A101" s="258"/>
      <c r="B101" s="248"/>
      <c r="C101" s="214"/>
      <c r="D101" s="445"/>
      <c r="F101" s="422"/>
      <c r="G101" s="422"/>
    </row>
    <row r="102" spans="1:7" ht="87.75">
      <c r="A102" s="261" t="s">
        <v>13</v>
      </c>
      <c r="B102" s="257">
        <v>43232</v>
      </c>
      <c r="C102" s="264" t="s">
        <v>224</v>
      </c>
      <c r="D102" s="446" t="s">
        <v>207</v>
      </c>
      <c r="E102" s="447">
        <v>17</v>
      </c>
      <c r="F102" s="424"/>
      <c r="G102" s="423">
        <f>E102*F102</f>
        <v>0</v>
      </c>
    </row>
    <row r="103" spans="1:7">
      <c r="A103" s="258"/>
      <c r="B103" s="248"/>
      <c r="C103" s="214"/>
      <c r="D103" s="445"/>
      <c r="F103" s="422"/>
      <c r="G103" s="422"/>
    </row>
    <row r="104" spans="1:7" ht="103.5" customHeight="1">
      <c r="A104" s="261" t="s">
        <v>18</v>
      </c>
      <c r="B104" s="257">
        <v>43901</v>
      </c>
      <c r="C104" s="264" t="s">
        <v>225</v>
      </c>
      <c r="D104" s="446" t="s">
        <v>3</v>
      </c>
      <c r="E104" s="447">
        <v>2</v>
      </c>
      <c r="F104" s="424"/>
      <c r="G104" s="423">
        <f>E104*F104</f>
        <v>0</v>
      </c>
    </row>
    <row r="105" spans="1:7">
      <c r="A105" s="258"/>
      <c r="B105" s="257"/>
      <c r="C105" s="214"/>
      <c r="D105" s="445"/>
      <c r="F105" s="422"/>
      <c r="G105" s="422"/>
    </row>
    <row r="106" spans="1:7" ht="114">
      <c r="A106" s="261" t="s">
        <v>15</v>
      </c>
      <c r="B106" s="257">
        <v>43903</v>
      </c>
      <c r="C106" s="264" t="s">
        <v>226</v>
      </c>
      <c r="D106" s="446" t="s">
        <v>3</v>
      </c>
      <c r="E106" s="447">
        <v>2</v>
      </c>
      <c r="F106" s="424"/>
      <c r="G106" s="423">
        <f>E106*F106</f>
        <v>0</v>
      </c>
    </row>
    <row r="107" spans="1:7">
      <c r="A107" s="258"/>
      <c r="B107" s="248"/>
      <c r="D107" s="445"/>
      <c r="F107" s="422"/>
      <c r="G107" s="422"/>
    </row>
    <row r="108" spans="1:7" ht="28.5">
      <c r="A108" s="261" t="s">
        <v>19</v>
      </c>
      <c r="B108" s="257">
        <v>43904</v>
      </c>
      <c r="C108" s="246" t="s">
        <v>227</v>
      </c>
      <c r="D108" s="446" t="s">
        <v>207</v>
      </c>
      <c r="E108" s="447">
        <v>57</v>
      </c>
      <c r="F108" s="424"/>
      <c r="G108" s="423">
        <f>E108*F108</f>
        <v>0</v>
      </c>
    </row>
    <row r="109" spans="1:7">
      <c r="A109" s="258"/>
      <c r="B109" s="263"/>
      <c r="D109" s="445"/>
      <c r="F109" s="422"/>
      <c r="G109" s="422"/>
    </row>
    <row r="110" spans="1:7" ht="15">
      <c r="A110" s="229" t="s">
        <v>228</v>
      </c>
      <c r="B110" s="263"/>
      <c r="D110" s="445"/>
      <c r="F110" s="422"/>
      <c r="G110" s="422"/>
    </row>
    <row r="111" spans="1:7" ht="15">
      <c r="A111" s="229"/>
      <c r="B111" s="263"/>
      <c r="D111" s="445"/>
      <c r="F111" s="422"/>
      <c r="G111" s="422"/>
    </row>
    <row r="112" spans="1:7" ht="114">
      <c r="A112" s="261" t="s">
        <v>20</v>
      </c>
      <c r="B112" s="257">
        <v>44890</v>
      </c>
      <c r="C112" s="246" t="s">
        <v>229</v>
      </c>
      <c r="D112" s="446" t="s">
        <v>3</v>
      </c>
      <c r="E112" s="447">
        <v>5</v>
      </c>
      <c r="F112" s="424"/>
      <c r="G112" s="423">
        <f>E112*F112</f>
        <v>0</v>
      </c>
    </row>
    <row r="113" spans="1:7">
      <c r="A113" s="258"/>
      <c r="B113" s="248"/>
      <c r="D113" s="445"/>
      <c r="F113" s="422"/>
      <c r="G113" s="422"/>
    </row>
    <row r="114" spans="1:7" ht="114">
      <c r="A114" s="261" t="s">
        <v>21</v>
      </c>
      <c r="B114" s="257">
        <v>44890</v>
      </c>
      <c r="C114" s="246" t="s">
        <v>230</v>
      </c>
      <c r="D114" s="446" t="s">
        <v>3</v>
      </c>
      <c r="E114" s="447">
        <f>10+2</f>
        <v>12</v>
      </c>
      <c r="F114" s="424"/>
      <c r="G114" s="423">
        <f>E114*F114</f>
        <v>0</v>
      </c>
    </row>
    <row r="115" spans="1:7">
      <c r="A115" s="258"/>
      <c r="B115" s="248"/>
      <c r="D115" s="445"/>
      <c r="F115" s="422"/>
      <c r="G115" s="422"/>
    </row>
    <row r="116" spans="1:7" ht="71.25">
      <c r="A116" s="261" t="s">
        <v>22</v>
      </c>
      <c r="B116" s="257">
        <v>44890</v>
      </c>
      <c r="C116" s="246" t="s">
        <v>231</v>
      </c>
      <c r="D116" s="446" t="s">
        <v>3</v>
      </c>
      <c r="E116" s="447">
        <v>9</v>
      </c>
      <c r="F116" s="424"/>
      <c r="G116" s="423">
        <f>E116*F116</f>
        <v>0</v>
      </c>
    </row>
    <row r="117" spans="1:7">
      <c r="A117" s="258"/>
      <c r="B117" s="263"/>
      <c r="D117" s="445"/>
      <c r="F117" s="422"/>
      <c r="G117" s="422"/>
    </row>
    <row r="118" spans="1:7" ht="57">
      <c r="A118" s="261" t="s">
        <v>23</v>
      </c>
      <c r="B118" s="257">
        <v>44844</v>
      </c>
      <c r="C118" s="246" t="s">
        <v>232</v>
      </c>
      <c r="D118" s="446" t="s">
        <v>3</v>
      </c>
      <c r="E118" s="447">
        <v>5</v>
      </c>
      <c r="F118" s="424"/>
      <c r="G118" s="423">
        <f>E118*F118</f>
        <v>0</v>
      </c>
    </row>
    <row r="119" spans="1:7">
      <c r="A119" s="258"/>
      <c r="B119" s="248"/>
      <c r="D119" s="445"/>
      <c r="F119" s="422"/>
      <c r="G119" s="422"/>
    </row>
    <row r="120" spans="1:7" ht="57">
      <c r="A120" s="261" t="s">
        <v>24</v>
      </c>
      <c r="B120" s="257">
        <v>44845</v>
      </c>
      <c r="C120" s="246" t="s">
        <v>233</v>
      </c>
      <c r="D120" s="446" t="s">
        <v>3</v>
      </c>
      <c r="E120" s="447">
        <v>10</v>
      </c>
      <c r="F120" s="424"/>
      <c r="G120" s="423">
        <f>E120*F120</f>
        <v>0</v>
      </c>
    </row>
    <row r="121" spans="1:7">
      <c r="A121" s="258"/>
      <c r="B121" s="248"/>
      <c r="D121" s="445"/>
      <c r="F121" s="422"/>
      <c r="G121" s="422"/>
    </row>
    <row r="122" spans="1:7" ht="71.25">
      <c r="A122" s="261" t="s">
        <v>25</v>
      </c>
      <c r="B122" s="257">
        <v>44951</v>
      </c>
      <c r="C122" s="246" t="s">
        <v>234</v>
      </c>
      <c r="D122" s="446" t="s">
        <v>3</v>
      </c>
      <c r="E122" s="447">
        <f>+E116+2+1+1+1</f>
        <v>14</v>
      </c>
      <c r="F122" s="424"/>
      <c r="G122" s="423">
        <f>E122*F122</f>
        <v>0</v>
      </c>
    </row>
    <row r="123" spans="1:7">
      <c r="A123" s="258"/>
      <c r="B123" s="248"/>
      <c r="D123" s="445"/>
      <c r="F123" s="422"/>
      <c r="G123" s="422"/>
    </row>
    <row r="124" spans="1:7" ht="63.75" customHeight="1">
      <c r="A124" s="261" t="s">
        <v>63</v>
      </c>
      <c r="B124" s="257">
        <v>44991</v>
      </c>
      <c r="C124" s="246" t="s">
        <v>235</v>
      </c>
      <c r="D124" s="446" t="s">
        <v>3</v>
      </c>
      <c r="E124" s="447">
        <v>1</v>
      </c>
      <c r="F124" s="424"/>
      <c r="G124" s="423">
        <f>E124*F124</f>
        <v>0</v>
      </c>
    </row>
    <row r="125" spans="1:7">
      <c r="A125" s="258"/>
      <c r="B125" s="248"/>
      <c r="D125" s="445"/>
      <c r="F125" s="422"/>
      <c r="G125" s="422"/>
    </row>
    <row r="126" spans="1:7" ht="85.5">
      <c r="A126" s="261" t="s">
        <v>64</v>
      </c>
      <c r="B126" s="257">
        <v>44992</v>
      </c>
      <c r="C126" s="246" t="s">
        <v>236</v>
      </c>
      <c r="D126" s="446" t="s">
        <v>3</v>
      </c>
      <c r="E126" s="447">
        <v>18</v>
      </c>
      <c r="F126" s="424"/>
      <c r="G126" s="423">
        <f>E126*F126</f>
        <v>0</v>
      </c>
    </row>
    <row r="127" spans="1:7">
      <c r="A127" s="258"/>
      <c r="B127" s="248"/>
      <c r="D127" s="445"/>
      <c r="F127" s="422"/>
      <c r="G127" s="422"/>
    </row>
    <row r="128" spans="1:7" ht="85.5">
      <c r="A128" s="261" t="s">
        <v>68</v>
      </c>
      <c r="B128" s="257">
        <v>44993</v>
      </c>
      <c r="C128" s="246" t="s">
        <v>237</v>
      </c>
      <c r="D128" s="446" t="s">
        <v>3</v>
      </c>
      <c r="E128" s="447">
        <v>4</v>
      </c>
      <c r="F128" s="424"/>
      <c r="G128" s="423">
        <f>E128*F128</f>
        <v>0</v>
      </c>
    </row>
    <row r="129" spans="1:7">
      <c r="A129" s="258"/>
      <c r="B129" s="248"/>
      <c r="D129" s="445"/>
      <c r="F129" s="422"/>
      <c r="G129" s="422"/>
    </row>
    <row r="130" spans="1:7" ht="71.25">
      <c r="A130" s="265" t="s">
        <v>69</v>
      </c>
      <c r="B130" s="257">
        <v>441002</v>
      </c>
      <c r="C130" s="264" t="s">
        <v>238</v>
      </c>
      <c r="D130" s="446" t="s">
        <v>3</v>
      </c>
      <c r="E130" s="447">
        <v>1</v>
      </c>
      <c r="F130" s="424"/>
      <c r="G130" s="423">
        <f>E130*F130</f>
        <v>0</v>
      </c>
    </row>
    <row r="131" spans="1:7">
      <c r="A131" s="258"/>
      <c r="B131" s="248"/>
      <c r="D131" s="445"/>
      <c r="F131" s="422"/>
      <c r="G131" s="422"/>
    </row>
    <row r="132" spans="1:7" ht="57">
      <c r="A132" s="261" t="s">
        <v>70</v>
      </c>
      <c r="B132" s="257">
        <v>441003</v>
      </c>
      <c r="C132" s="246" t="s">
        <v>239</v>
      </c>
      <c r="D132" s="446" t="s">
        <v>3</v>
      </c>
      <c r="E132" s="447">
        <v>16</v>
      </c>
      <c r="F132" s="424"/>
      <c r="G132" s="423">
        <f>E132*F132</f>
        <v>0</v>
      </c>
    </row>
    <row r="133" spans="1:7" ht="15" thickBot="1">
      <c r="F133" s="422"/>
      <c r="G133" s="422"/>
    </row>
    <row r="134" spans="1:7" ht="16.5" thickTop="1" thickBot="1">
      <c r="B134" s="238"/>
      <c r="E134" s="441" t="s">
        <v>11</v>
      </c>
      <c r="F134" s="425"/>
      <c r="G134" s="426">
        <f>+SUM(G92:G133)</f>
        <v>0</v>
      </c>
    </row>
    <row r="135" spans="1:7" ht="15.75" thickTop="1">
      <c r="B135" s="238"/>
      <c r="E135" s="450"/>
      <c r="F135" s="422"/>
      <c r="G135" s="427"/>
    </row>
    <row r="136" spans="1:7" ht="15">
      <c r="A136" s="229" t="s">
        <v>240</v>
      </c>
      <c r="C136" s="216"/>
      <c r="F136" s="422"/>
      <c r="G136" s="427"/>
    </row>
    <row r="137" spans="1:7" ht="15">
      <c r="A137" s="229"/>
      <c r="C137" s="216"/>
      <c r="F137" s="422"/>
      <c r="G137" s="427"/>
    </row>
    <row r="138" spans="1:7" ht="15">
      <c r="A138" s="229" t="s">
        <v>241</v>
      </c>
      <c r="B138" s="236"/>
      <c r="F138" s="422"/>
      <c r="G138" s="422"/>
    </row>
    <row r="139" spans="1:7" ht="15">
      <c r="A139" s="229"/>
      <c r="F139" s="422"/>
      <c r="G139" s="422"/>
    </row>
    <row r="140" spans="1:7">
      <c r="A140" s="265" t="s">
        <v>1</v>
      </c>
      <c r="B140" s="257">
        <v>79311</v>
      </c>
      <c r="C140" s="266" t="s">
        <v>7</v>
      </c>
      <c r="D140" s="452" t="s">
        <v>8</v>
      </c>
      <c r="E140" s="453">
        <v>5</v>
      </c>
      <c r="F140" s="429"/>
      <c r="G140" s="430">
        <f>E140*F140</f>
        <v>0</v>
      </c>
    </row>
    <row r="141" spans="1:7">
      <c r="A141" s="258"/>
      <c r="B141" s="248"/>
      <c r="F141" s="422"/>
      <c r="G141" s="422"/>
    </row>
    <row r="142" spans="1:7" ht="28.5">
      <c r="A142" s="261" t="s">
        <v>2</v>
      </c>
      <c r="B142" s="257">
        <v>79514</v>
      </c>
      <c r="C142" s="266" t="s">
        <v>242</v>
      </c>
      <c r="D142" s="452" t="s">
        <v>3</v>
      </c>
      <c r="E142" s="453">
        <v>1</v>
      </c>
      <c r="F142" s="429"/>
      <c r="G142" s="430">
        <f>E142*F142</f>
        <v>0</v>
      </c>
    </row>
    <row r="143" spans="1:7" ht="15" thickBot="1">
      <c r="A143" s="258"/>
      <c r="B143" s="248"/>
      <c r="F143" s="422"/>
      <c r="G143" s="422"/>
    </row>
    <row r="144" spans="1:7" ht="16.5" thickTop="1" thickBot="1">
      <c r="B144" s="238"/>
      <c r="E144" s="441" t="s">
        <v>11</v>
      </c>
      <c r="F144" s="425"/>
      <c r="G144" s="426">
        <f>SUM(G136:G143)</f>
        <v>0</v>
      </c>
    </row>
    <row r="145" spans="1:7" ht="15.75" thickTop="1">
      <c r="B145" s="213"/>
      <c r="G145" s="238"/>
    </row>
    <row r="146" spans="1:7">
      <c r="A146" s="267"/>
    </row>
    <row r="147" spans="1:7">
      <c r="A147" s="256"/>
      <c r="G147" s="216"/>
    </row>
    <row r="148" spans="1:7">
      <c r="A148" s="256"/>
      <c r="C148" s="216"/>
      <c r="D148" s="328"/>
      <c r="E148" s="454"/>
      <c r="F148" s="216"/>
      <c r="G148" s="216"/>
    </row>
    <row r="149" spans="1:7">
      <c r="A149" s="256"/>
      <c r="C149" s="216"/>
      <c r="D149" s="328"/>
      <c r="E149" s="454"/>
      <c r="F149" s="216"/>
      <c r="G149" s="216"/>
    </row>
    <row r="150" spans="1:7">
      <c r="A150" s="256"/>
      <c r="C150" s="215"/>
      <c r="D150" s="328"/>
      <c r="E150" s="454"/>
      <c r="F150" s="216"/>
      <c r="G150" s="216"/>
    </row>
    <row r="151" spans="1:7">
      <c r="C151" s="215"/>
      <c r="D151" s="328"/>
      <c r="E151" s="454"/>
      <c r="F151" s="216"/>
      <c r="G151" s="216"/>
    </row>
    <row r="152" spans="1:7">
      <c r="C152" s="215"/>
      <c r="D152" s="328"/>
      <c r="E152" s="454"/>
      <c r="F152" s="216"/>
      <c r="G152" s="216"/>
    </row>
    <row r="153" spans="1:7">
      <c r="C153" s="215"/>
      <c r="D153" s="328"/>
      <c r="E153" s="454"/>
      <c r="F153" s="216"/>
    </row>
    <row r="154" spans="1:7">
      <c r="C154" s="215"/>
      <c r="D154" s="328"/>
      <c r="E154" s="454"/>
      <c r="F154" s="216"/>
    </row>
    <row r="157" spans="1:7">
      <c r="C157" s="213"/>
    </row>
    <row r="158" spans="1:7" ht="15">
      <c r="C158" s="237"/>
    </row>
    <row r="159" spans="1:7">
      <c r="G159" s="216"/>
    </row>
    <row r="160" spans="1:7">
      <c r="G160" s="216"/>
    </row>
    <row r="161" spans="3:7">
      <c r="C161" s="256"/>
      <c r="D161" s="444"/>
      <c r="E161" s="455"/>
      <c r="F161" s="216"/>
      <c r="G161" s="216"/>
    </row>
    <row r="162" spans="3:7">
      <c r="C162" s="256"/>
      <c r="D162" s="444"/>
      <c r="E162" s="455"/>
      <c r="F162" s="216"/>
    </row>
    <row r="163" spans="3:7">
      <c r="C163" s="256"/>
      <c r="D163" s="444"/>
      <c r="E163" s="455"/>
      <c r="F163" s="216"/>
    </row>
  </sheetData>
  <mergeCells count="2">
    <mergeCell ref="B35:F35"/>
    <mergeCell ref="A40:B40"/>
  </mergeCells>
  <conditionalFormatting sqref="E41:E65532 E1:E39">
    <cfRule type="containsBlanks" priority="3" stopIfTrue="1">
      <formula>LEN(TRIM(E1))=0</formula>
    </cfRule>
    <cfRule type="cellIs" dxfId="17" priority="4" stopIfTrue="1" operator="equal">
      <formula>0</formula>
    </cfRule>
  </conditionalFormatting>
  <conditionalFormatting sqref="E4:E5">
    <cfRule type="containsBlanks" priority="1" stopIfTrue="1">
      <formula>LEN(TRIM(E4))=0</formula>
    </cfRule>
    <cfRule type="cellIs" dxfId="16" priority="2" stopIfTrue="1" operator="equal">
      <formula>0</formula>
    </cfRule>
  </conditionalFormatting>
  <pageMargins left="0.23622047244094491" right="0.23622047244094491" top="0.74803149606299213" bottom="0.74803149606299213" header="0.31496062992125984" footer="0.31496062992125984"/>
  <pageSetup paperSize="9" firstPageNumber="0" fitToHeight="0" orientation="portrait" horizontalDpi="300" verticalDpi="300" r:id="rId1"/>
  <headerFooter alignWithMargins="0">
    <oddFooter>&amp;L4. Odvodnjavanje&amp;CStran &amp;P od &amp;N</oddFooter>
  </headerFooter>
  <rowBreaks count="5" manualBreakCount="5">
    <brk id="39" max="6" man="1"/>
    <brk id="59" max="6" man="1"/>
    <brk id="89" max="6" man="1"/>
    <brk id="109" max="6" man="1"/>
    <brk id="12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ACCA1-DDE6-4CF1-8E7C-E367BDD6F358}">
  <sheetPr>
    <tabColor theme="8" tint="0.39997558519241921"/>
    <pageSetUpPr fitToPage="1"/>
  </sheetPr>
  <dimension ref="A1:E19"/>
  <sheetViews>
    <sheetView showGridLines="0" workbookViewId="0">
      <selection activeCell="N35" sqref="N35"/>
    </sheetView>
  </sheetViews>
  <sheetFormatPr defaultColWidth="8.85546875" defaultRowHeight="12.75" customHeight="1"/>
  <cols>
    <col min="1" max="1" width="3.42578125" style="338" customWidth="1"/>
    <col min="2" max="2" width="8.85546875" style="338" customWidth="1"/>
    <col min="3" max="3" width="27" style="338" customWidth="1"/>
    <col min="4" max="4" width="10.7109375" style="338" customWidth="1"/>
    <col min="5" max="5" width="26.140625" style="338" customWidth="1"/>
    <col min="6" max="256" width="8.85546875" style="338" customWidth="1"/>
    <col min="257" max="16384" width="8.85546875" style="338"/>
  </cols>
  <sheetData>
    <row r="1" spans="1:5" ht="8.4499999999999993" customHeight="1">
      <c r="A1" s="643" t="s">
        <v>369</v>
      </c>
      <c r="B1" s="644"/>
      <c r="C1" s="644"/>
      <c r="D1" s="644"/>
      <c r="E1" s="644"/>
    </row>
    <row r="2" spans="1:5" ht="8.4499999999999993" customHeight="1">
      <c r="A2" s="644"/>
      <c r="B2" s="644"/>
      <c r="C2" s="644"/>
      <c r="D2" s="644"/>
      <c r="E2" s="644"/>
    </row>
    <row r="3" spans="1:5" ht="12.95" customHeight="1">
      <c r="A3" s="645"/>
      <c r="B3" s="645"/>
      <c r="C3" s="645"/>
      <c r="D3" s="645"/>
      <c r="E3" s="645"/>
    </row>
    <row r="4" spans="1:5" ht="12.95" customHeight="1">
      <c r="A4" s="339" t="s">
        <v>119</v>
      </c>
      <c r="B4" s="340" t="s">
        <v>370</v>
      </c>
      <c r="C4" s="341"/>
      <c r="D4" s="342"/>
      <c r="E4" s="343" t="s">
        <v>371</v>
      </c>
    </row>
    <row r="5" spans="1:5" ht="12.95" customHeight="1">
      <c r="A5" s="646"/>
      <c r="B5" s="646"/>
      <c r="C5" s="646"/>
      <c r="D5" s="646"/>
      <c r="E5" s="646"/>
    </row>
    <row r="6" spans="1:5" ht="20.100000000000001" customHeight="1">
      <c r="A6" s="344">
        <v>1</v>
      </c>
      <c r="B6" s="647" t="s">
        <v>372</v>
      </c>
      <c r="C6" s="648"/>
      <c r="D6" s="648"/>
      <c r="E6" s="380">
        <f>+'5.1_JR in kab.kanalizacija'!F4</f>
        <v>0</v>
      </c>
    </row>
    <row r="7" spans="1:5" ht="12.95" customHeight="1">
      <c r="A7" s="649"/>
      <c r="B7" s="649"/>
      <c r="C7" s="649"/>
      <c r="D7" s="649"/>
      <c r="E7" s="649"/>
    </row>
    <row r="8" spans="1:5" ht="20.100000000000001" customHeight="1">
      <c r="A8" s="344">
        <v>2</v>
      </c>
      <c r="B8" s="647" t="s">
        <v>373</v>
      </c>
      <c r="C8" s="648"/>
      <c r="D8" s="648"/>
      <c r="E8" s="380">
        <f>+'5.1_JR_elekromontaža'!F4</f>
        <v>0</v>
      </c>
    </row>
    <row r="9" spans="1:5" ht="12.95" customHeight="1">
      <c r="A9" s="637"/>
      <c r="B9" s="637"/>
      <c r="C9" s="637"/>
      <c r="D9" s="637"/>
      <c r="E9" s="637"/>
    </row>
    <row r="10" spans="1:5" ht="20.100000000000001" customHeight="1">
      <c r="A10" s="344">
        <v>3</v>
      </c>
      <c r="B10" s="647" t="s">
        <v>374</v>
      </c>
      <c r="C10" s="648"/>
      <c r="D10" s="648"/>
      <c r="E10" s="381"/>
    </row>
    <row r="11" spans="1:5" ht="12.95" customHeight="1">
      <c r="A11" s="637"/>
      <c r="B11" s="637"/>
      <c r="C11" s="637"/>
      <c r="D11" s="637"/>
      <c r="E11" s="637"/>
    </row>
    <row r="12" spans="1:5" ht="20.100000000000001" customHeight="1">
      <c r="A12" s="344">
        <v>4</v>
      </c>
      <c r="B12" s="647" t="s">
        <v>375</v>
      </c>
      <c r="C12" s="648"/>
      <c r="D12" s="648"/>
      <c r="E12" s="381"/>
    </row>
    <row r="13" spans="1:5" ht="12.95" customHeight="1">
      <c r="A13" s="637"/>
      <c r="B13" s="637"/>
      <c r="C13" s="637"/>
      <c r="D13" s="637"/>
      <c r="E13" s="637"/>
    </row>
    <row r="14" spans="1:5" ht="20.100000000000001" customHeight="1">
      <c r="A14" s="638" t="s">
        <v>376</v>
      </c>
      <c r="B14" s="639"/>
      <c r="C14" s="639"/>
      <c r="D14" s="639"/>
      <c r="E14" s="382">
        <f>SUM(E6:E13)</f>
        <v>0</v>
      </c>
    </row>
    <row r="15" spans="1:5" ht="12.95" customHeight="1">
      <c r="A15" s="637"/>
      <c r="B15" s="637"/>
      <c r="C15" s="637"/>
      <c r="D15" s="637"/>
      <c r="E15" s="637"/>
    </row>
    <row r="16" spans="1:5" ht="15" customHeight="1">
      <c r="A16" s="638" t="s">
        <v>377</v>
      </c>
      <c r="B16" s="639"/>
      <c r="C16" s="639"/>
      <c r="D16" s="639"/>
      <c r="E16" s="382">
        <f>E14*0.22</f>
        <v>0</v>
      </c>
    </row>
    <row r="17" spans="1:5" ht="12.95" customHeight="1">
      <c r="A17" s="637"/>
      <c r="B17" s="637"/>
      <c r="C17" s="637"/>
      <c r="D17" s="637"/>
      <c r="E17" s="637"/>
    </row>
    <row r="18" spans="1:5" ht="15" customHeight="1">
      <c r="A18" s="638" t="s">
        <v>378</v>
      </c>
      <c r="B18" s="639"/>
      <c r="C18" s="639"/>
      <c r="D18" s="639"/>
      <c r="E18" s="382">
        <f>E16+E14</f>
        <v>0</v>
      </c>
    </row>
    <row r="19" spans="1:5" ht="113.45" customHeight="1">
      <c r="A19" s="640" t="s">
        <v>379</v>
      </c>
      <c r="B19" s="641"/>
      <c r="C19" s="641"/>
      <c r="D19" s="641"/>
      <c r="E19" s="642"/>
    </row>
  </sheetData>
  <mergeCells count="17">
    <mergeCell ref="A14:D14"/>
    <mergeCell ref="A1:E2"/>
    <mergeCell ref="A3:E3"/>
    <mergeCell ref="A5:E5"/>
    <mergeCell ref="B6:D6"/>
    <mergeCell ref="A7:E7"/>
    <mergeCell ref="B8:D8"/>
    <mergeCell ref="A9:E9"/>
    <mergeCell ref="B10:D10"/>
    <mergeCell ref="A11:E11"/>
    <mergeCell ref="B12:D12"/>
    <mergeCell ref="A13:E13"/>
    <mergeCell ref="A15:E15"/>
    <mergeCell ref="A16:D16"/>
    <mergeCell ref="A17:E17"/>
    <mergeCell ref="A18:D18"/>
    <mergeCell ref="A19:E19"/>
  </mergeCells>
  <pageMargins left="0.23622047244094491" right="0.23622047244094491" top="0.74803149606299213" bottom="0.74803149606299213" header="0.31496062992125984" footer="0.31496062992125984"/>
  <pageSetup fitToHeight="0" orientation="portrait" r:id="rId1"/>
  <headerFooter>
    <oddFooter>&amp;L5.1 JR Kabelska kanalizacija in javna razsvetljava&amp;CStran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AE27-957A-4088-B8F3-DECB2AB0E12F}">
  <sheetPr>
    <tabColor theme="8" tint="0.39997558519241921"/>
    <pageSetUpPr fitToPage="1"/>
  </sheetPr>
  <dimension ref="A1:F30"/>
  <sheetViews>
    <sheetView showGridLines="0" view="pageBreakPreview" topLeftCell="A16" zoomScaleNormal="100" zoomScaleSheetLayoutView="100" workbookViewId="0">
      <selection activeCell="B20" sqref="B20"/>
    </sheetView>
  </sheetViews>
  <sheetFormatPr defaultColWidth="8.85546875" defaultRowHeight="12.75" customHeight="1"/>
  <cols>
    <col min="1" max="1" width="3.42578125" style="345" customWidth="1"/>
    <col min="2" max="2" width="35.85546875" style="345" customWidth="1"/>
    <col min="3" max="3" width="6" style="375" customWidth="1"/>
    <col min="4" max="4" width="7.7109375" style="375" customWidth="1"/>
    <col min="5" max="5" width="9.42578125" style="345" bestFit="1" customWidth="1"/>
    <col min="6" max="6" width="12.42578125" style="345" customWidth="1"/>
    <col min="7" max="256" width="8.85546875" style="345" customWidth="1"/>
    <col min="257" max="16384" width="8.85546875" style="345"/>
  </cols>
  <sheetData>
    <row r="1" spans="1:6" ht="8.4499999999999993" customHeight="1">
      <c r="A1" s="650" t="s">
        <v>380</v>
      </c>
      <c r="B1" s="651"/>
      <c r="C1" s="651"/>
      <c r="D1" s="651"/>
      <c r="E1" s="651"/>
      <c r="F1" s="651"/>
    </row>
    <row r="2" spans="1:6" ht="8.4499999999999993" customHeight="1">
      <c r="A2" s="651"/>
      <c r="B2" s="651"/>
      <c r="C2" s="651"/>
      <c r="D2" s="651"/>
      <c r="E2" s="651"/>
      <c r="F2" s="651"/>
    </row>
    <row r="3" spans="1:6" ht="12.95" customHeight="1">
      <c r="A3" s="652"/>
      <c r="B3" s="652"/>
      <c r="C3" s="652"/>
      <c r="D3" s="652"/>
      <c r="E3" s="652"/>
      <c r="F3" s="652"/>
    </row>
    <row r="4" spans="1:6" ht="15" customHeight="1">
      <c r="A4" s="346"/>
      <c r="B4" s="653" t="s">
        <v>381</v>
      </c>
      <c r="C4" s="654"/>
      <c r="D4" s="654"/>
      <c r="E4" s="654"/>
      <c r="F4" s="372">
        <f>SUM(F7:F30)</f>
        <v>0</v>
      </c>
    </row>
    <row r="5" spans="1:6" ht="33" customHeight="1">
      <c r="A5" s="347"/>
      <c r="B5" s="348" t="s">
        <v>382</v>
      </c>
      <c r="C5" s="377"/>
      <c r="D5" s="377"/>
      <c r="E5" s="349"/>
      <c r="F5" s="350"/>
    </row>
    <row r="6" spans="1:6" ht="12.95" customHeight="1">
      <c r="A6" s="351" t="s">
        <v>119</v>
      </c>
      <c r="B6" s="351" t="s">
        <v>383</v>
      </c>
      <c r="C6" s="351" t="s">
        <v>123</v>
      </c>
      <c r="D6" s="351" t="s">
        <v>122</v>
      </c>
      <c r="E6" s="352" t="s">
        <v>384</v>
      </c>
      <c r="F6" s="352" t="s">
        <v>385</v>
      </c>
    </row>
    <row r="7" spans="1:6" ht="12.95" customHeight="1">
      <c r="A7" s="353"/>
      <c r="B7" s="354"/>
      <c r="C7" s="373"/>
      <c r="D7" s="373"/>
      <c r="E7" s="355"/>
      <c r="F7" s="356"/>
    </row>
    <row r="8" spans="1:6" ht="42.95" customHeight="1">
      <c r="A8" s="353">
        <v>1</v>
      </c>
      <c r="B8" s="357" t="s">
        <v>386</v>
      </c>
      <c r="C8" s="376" t="s">
        <v>387</v>
      </c>
      <c r="D8" s="373">
        <f>138*1.1*0.4</f>
        <v>60.720000000000006</v>
      </c>
      <c r="E8" s="371"/>
      <c r="F8" s="379">
        <f t="shared" ref="F8:F27" si="0">D8*E8</f>
        <v>0</v>
      </c>
    </row>
    <row r="9" spans="1:6" ht="42.95" customHeight="1">
      <c r="A9" s="353">
        <v>2</v>
      </c>
      <c r="B9" s="357" t="s">
        <v>388</v>
      </c>
      <c r="C9" s="376" t="s">
        <v>387</v>
      </c>
      <c r="D9" s="378">
        <f>(D8)*0.7*0.3</f>
        <v>12.751200000000001</v>
      </c>
      <c r="E9" s="371"/>
      <c r="F9" s="379">
        <f t="shared" si="0"/>
        <v>0</v>
      </c>
    </row>
    <row r="10" spans="1:6" ht="42.95" customHeight="1">
      <c r="A10" s="353">
        <v>3</v>
      </c>
      <c r="B10" s="357" t="s">
        <v>389</v>
      </c>
      <c r="C10" s="376" t="s">
        <v>387</v>
      </c>
      <c r="D10" s="378">
        <f>(D8)*0.2*0.3</f>
        <v>3.6432000000000002</v>
      </c>
      <c r="E10" s="371"/>
      <c r="F10" s="379">
        <f t="shared" si="0"/>
        <v>0</v>
      </c>
    </row>
    <row r="11" spans="1:6" ht="23.1" customHeight="1">
      <c r="A11" s="353">
        <v>4</v>
      </c>
      <c r="B11" s="357" t="s">
        <v>390</v>
      </c>
      <c r="C11" s="376" t="s">
        <v>387</v>
      </c>
      <c r="D11" s="378">
        <f>(D8)*0.1</f>
        <v>6.072000000000001</v>
      </c>
      <c r="E11" s="371"/>
      <c r="F11" s="379">
        <f t="shared" si="0"/>
        <v>0</v>
      </c>
    </row>
    <row r="12" spans="1:6" ht="23.1" customHeight="1">
      <c r="A12" s="353">
        <v>5</v>
      </c>
      <c r="B12" s="357" t="s">
        <v>391</v>
      </c>
      <c r="C12" s="376" t="s">
        <v>387</v>
      </c>
      <c r="D12" s="373">
        <f>(D8)*0.5</f>
        <v>30.360000000000003</v>
      </c>
      <c r="E12" s="371"/>
      <c r="F12" s="379">
        <f t="shared" si="0"/>
        <v>0</v>
      </c>
    </row>
    <row r="13" spans="1:6" ht="53.1" customHeight="1">
      <c r="A13" s="353">
        <v>6</v>
      </c>
      <c r="B13" s="357" t="s">
        <v>392</v>
      </c>
      <c r="C13" s="376" t="s">
        <v>207</v>
      </c>
      <c r="D13" s="373">
        <v>138</v>
      </c>
      <c r="E13" s="371"/>
      <c r="F13" s="379">
        <f t="shared" si="0"/>
        <v>0</v>
      </c>
    </row>
    <row r="14" spans="1:6" ht="42.95" customHeight="1">
      <c r="A14" s="353">
        <v>7</v>
      </c>
      <c r="B14" s="357" t="s">
        <v>393</v>
      </c>
      <c r="C14" s="376" t="s">
        <v>3</v>
      </c>
      <c r="D14" s="373">
        <v>1</v>
      </c>
      <c r="E14" s="371"/>
      <c r="F14" s="379">
        <f t="shared" si="0"/>
        <v>0</v>
      </c>
    </row>
    <row r="15" spans="1:6" ht="53.1" customHeight="1">
      <c r="A15" s="353">
        <v>8</v>
      </c>
      <c r="B15" s="357" t="s">
        <v>394</v>
      </c>
      <c r="C15" s="376" t="s">
        <v>3</v>
      </c>
      <c r="D15" s="373">
        <v>4</v>
      </c>
      <c r="E15" s="371"/>
      <c r="F15" s="379">
        <f t="shared" si="0"/>
        <v>0</v>
      </c>
    </row>
    <row r="16" spans="1:6" ht="63" customHeight="1">
      <c r="A16" s="353">
        <v>10</v>
      </c>
      <c r="B16" s="354" t="s">
        <v>395</v>
      </c>
      <c r="C16" s="376" t="s">
        <v>3</v>
      </c>
      <c r="D16" s="373">
        <v>19</v>
      </c>
      <c r="E16" s="371"/>
      <c r="F16" s="379">
        <f t="shared" si="0"/>
        <v>0</v>
      </c>
    </row>
    <row r="17" spans="1:6" ht="63" customHeight="1">
      <c r="A17" s="353">
        <v>11</v>
      </c>
      <c r="B17" s="357" t="s">
        <v>396</v>
      </c>
      <c r="C17" s="376" t="s">
        <v>3</v>
      </c>
      <c r="D17" s="373">
        <v>4</v>
      </c>
      <c r="E17" s="371"/>
      <c r="F17" s="379">
        <f t="shared" si="0"/>
        <v>0</v>
      </c>
    </row>
    <row r="18" spans="1:6" ht="23.1" customHeight="1">
      <c r="A18" s="353">
        <v>12</v>
      </c>
      <c r="B18" s="357" t="s">
        <v>397</v>
      </c>
      <c r="C18" s="376" t="s">
        <v>3</v>
      </c>
      <c r="D18" s="373">
        <v>1</v>
      </c>
      <c r="E18" s="371"/>
      <c r="F18" s="379">
        <f t="shared" si="0"/>
        <v>0</v>
      </c>
    </row>
    <row r="19" spans="1:6" ht="33" customHeight="1">
      <c r="A19" s="353">
        <v>13</v>
      </c>
      <c r="B19" s="357" t="s">
        <v>430</v>
      </c>
      <c r="C19" s="376" t="s">
        <v>3</v>
      </c>
      <c r="D19" s="373">
        <v>4</v>
      </c>
      <c r="E19" s="371"/>
      <c r="F19" s="379">
        <f t="shared" si="0"/>
        <v>0</v>
      </c>
    </row>
    <row r="20" spans="1:6" ht="23.1" customHeight="1">
      <c r="A20" s="353">
        <v>15</v>
      </c>
      <c r="B20" s="357" t="s">
        <v>398</v>
      </c>
      <c r="C20" s="376" t="s">
        <v>207</v>
      </c>
      <c r="D20" s="373">
        <f t="shared" ref="D20:D23" si="1">D$13</f>
        <v>138</v>
      </c>
      <c r="E20" s="371"/>
      <c r="F20" s="379">
        <f t="shared" si="0"/>
        <v>0</v>
      </c>
    </row>
    <row r="21" spans="1:6" ht="23.1" customHeight="1">
      <c r="A21" s="353">
        <v>16</v>
      </c>
      <c r="B21" s="357" t="s">
        <v>399</v>
      </c>
      <c r="C21" s="376" t="s">
        <v>207</v>
      </c>
      <c r="D21" s="373">
        <f t="shared" si="1"/>
        <v>138</v>
      </c>
      <c r="E21" s="371"/>
      <c r="F21" s="379">
        <f t="shared" si="0"/>
        <v>0</v>
      </c>
    </row>
    <row r="22" spans="1:6" ht="33" customHeight="1">
      <c r="A22" s="353">
        <v>17</v>
      </c>
      <c r="B22" s="357" t="s">
        <v>400</v>
      </c>
      <c r="C22" s="376" t="s">
        <v>207</v>
      </c>
      <c r="D22" s="373">
        <f t="shared" si="1"/>
        <v>138</v>
      </c>
      <c r="E22" s="371"/>
      <c r="F22" s="379">
        <f t="shared" si="0"/>
        <v>0</v>
      </c>
    </row>
    <row r="23" spans="1:6" ht="23.1" customHeight="1">
      <c r="A23" s="353">
        <v>18</v>
      </c>
      <c r="B23" s="357" t="s">
        <v>401</v>
      </c>
      <c r="C23" s="376" t="s">
        <v>207</v>
      </c>
      <c r="D23" s="373">
        <f t="shared" si="1"/>
        <v>138</v>
      </c>
      <c r="E23" s="371"/>
      <c r="F23" s="379">
        <f t="shared" si="0"/>
        <v>0</v>
      </c>
    </row>
    <row r="24" spans="1:6" ht="23.1" customHeight="1">
      <c r="A24" s="353">
        <v>19</v>
      </c>
      <c r="B24" s="357" t="s">
        <v>402</v>
      </c>
      <c r="C24" s="376" t="s">
        <v>127</v>
      </c>
      <c r="D24" s="373">
        <v>6</v>
      </c>
      <c r="E24" s="371"/>
      <c r="F24" s="379">
        <f t="shared" si="0"/>
        <v>0</v>
      </c>
    </row>
    <row r="25" spans="1:6" ht="23.1" customHeight="1">
      <c r="A25" s="353">
        <v>20</v>
      </c>
      <c r="B25" s="357" t="s">
        <v>403</v>
      </c>
      <c r="C25" s="376" t="s">
        <v>8</v>
      </c>
      <c r="D25" s="373">
        <v>4</v>
      </c>
      <c r="E25" s="371"/>
      <c r="F25" s="379">
        <f t="shared" si="0"/>
        <v>0</v>
      </c>
    </row>
    <row r="26" spans="1:6" ht="23.1" customHeight="1">
      <c r="A26" s="353">
        <v>21</v>
      </c>
      <c r="B26" s="357" t="s">
        <v>404</v>
      </c>
      <c r="C26" s="376" t="s">
        <v>8</v>
      </c>
      <c r="D26" s="373">
        <v>4</v>
      </c>
      <c r="E26" s="371"/>
      <c r="F26" s="379">
        <f t="shared" si="0"/>
        <v>0</v>
      </c>
    </row>
    <row r="27" spans="1:6" ht="42.95" customHeight="1">
      <c r="A27" s="358">
        <v>22</v>
      </c>
      <c r="B27" s="357" t="s">
        <v>405</v>
      </c>
      <c r="C27" s="376" t="s">
        <v>8</v>
      </c>
      <c r="D27" s="373">
        <v>12</v>
      </c>
      <c r="E27" s="371"/>
      <c r="F27" s="379">
        <f t="shared" si="0"/>
        <v>0</v>
      </c>
    </row>
    <row r="28" spans="1:6" ht="12.95" customHeight="1">
      <c r="A28" s="655"/>
      <c r="B28" s="656"/>
      <c r="C28" s="656"/>
      <c r="D28" s="656"/>
      <c r="E28" s="656"/>
      <c r="F28" s="656"/>
    </row>
    <row r="29" spans="1:6" ht="33" customHeight="1">
      <c r="A29" s="359" t="s">
        <v>406</v>
      </c>
      <c r="B29" s="357" t="s">
        <v>407</v>
      </c>
      <c r="C29" s="373"/>
      <c r="D29" s="374">
        <v>0.02</v>
      </c>
      <c r="E29" s="370">
        <f>SUM(F8:F27)</f>
        <v>0</v>
      </c>
      <c r="F29" s="379">
        <f>D29*E29</f>
        <v>0</v>
      </c>
    </row>
    <row r="30" spans="1:6" ht="33" customHeight="1">
      <c r="A30" s="359" t="s">
        <v>408</v>
      </c>
      <c r="B30" s="357" t="s">
        <v>409</v>
      </c>
      <c r="C30" s="373"/>
      <c r="D30" s="374">
        <v>0.03</v>
      </c>
      <c r="E30" s="370">
        <f>SUM(F8:F27)</f>
        <v>0</v>
      </c>
      <c r="F30" s="379">
        <f>D30*E30</f>
        <v>0</v>
      </c>
    </row>
  </sheetData>
  <mergeCells count="4">
    <mergeCell ref="A1:F2"/>
    <mergeCell ref="A3:F3"/>
    <mergeCell ref="B4:E4"/>
    <mergeCell ref="A28:F28"/>
  </mergeCells>
  <pageMargins left="0.23622047244094491" right="0.23622047244094491" top="0.74803149606299213" bottom="0.74803149606299213" header="0.31496062992125984" footer="0.31496062992125984"/>
  <pageSetup fitToHeight="0" orientation="portrait" r:id="rId1"/>
  <headerFooter>
    <oddFooter>&amp;L5.1 JR_gradbeni del&amp;CStran &amp;P od &amp;N</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17</vt:i4>
      </vt:variant>
    </vt:vector>
  </HeadingPairs>
  <TitlesOfParts>
    <vt:vector size="28" baseType="lpstr">
      <vt:lpstr>SKUPNA REKAPITULACIJA</vt:lpstr>
      <vt:lpstr>1_Urbana op. in hortikultura</vt:lpstr>
      <vt:lpstr>1.1_urbana oprema</vt:lpstr>
      <vt:lpstr>1.2_hortikultura</vt:lpstr>
      <vt:lpstr>2. Vojkova cesta</vt:lpstr>
      <vt:lpstr>3. Krožišče XXX.Divizije</vt:lpstr>
      <vt:lpstr>4. Odvodnjavanje</vt:lpstr>
      <vt:lpstr>5.1 Javna razsvetljava</vt:lpstr>
      <vt:lpstr>5.1_JR in kab.kanalizacija</vt:lpstr>
      <vt:lpstr>5.1_JR_elekromontaža</vt:lpstr>
      <vt:lpstr>6. Vodovod</vt:lpstr>
      <vt:lpstr>'1.1_urbana oprema'!Področje_tiskanja</vt:lpstr>
      <vt:lpstr>'1.2_hortikultura'!Področje_tiskanja</vt:lpstr>
      <vt:lpstr>'1_Urbana op. in hortikultura'!Področje_tiskanja</vt:lpstr>
      <vt:lpstr>'2. Vojkova cesta'!Področje_tiskanja</vt:lpstr>
      <vt:lpstr>'3. Krožišče XXX.Divizije'!Področje_tiskanja</vt:lpstr>
      <vt:lpstr>'4. Odvodnjavanje'!Področje_tiskanja</vt:lpstr>
      <vt:lpstr>'6. Vodovod'!Področje_tiskanja</vt:lpstr>
      <vt:lpstr>'SKUPNA REKAPITULACIJA'!Področje_tiskanja</vt:lpstr>
      <vt:lpstr>'1.1_urbana oprema'!Print_Area_0</vt:lpstr>
      <vt:lpstr>'1.2_hortikultura'!Print_Area_0</vt:lpstr>
      <vt:lpstr>'1.2_hortikultura'!Print_Area_0_0</vt:lpstr>
      <vt:lpstr>'1.2_hortikultura'!Print_Area_0_0_0</vt:lpstr>
      <vt:lpstr>'1.2_hortikultura'!Print_Area_0_0_0_0</vt:lpstr>
      <vt:lpstr>'1.2_hortikultura'!Print_Area_0_0_0_0_0</vt:lpstr>
      <vt:lpstr>'1.2_hortikultura'!Print_Area_0_0_0_0_0_0</vt:lpstr>
      <vt:lpstr>'1.2_hortikultura'!Print_Area_0_0_0_0_0_0_0</vt:lpstr>
      <vt:lpstr>'6. Vodovod'!Tiskanje_naslovov</vt:lpstr>
    </vt:vector>
  </TitlesOfParts>
  <Manager>Roman ANZELJC univ.dipl.inž.grad.</Manager>
  <Company>Ipod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PODPORNI ZID BRESTJE</dc:title>
  <dc:subject>Popis del</dc:subject>
  <dc:creator>Matej VIDMAR grad.teh.</dc:creator>
  <cp:lastModifiedBy>žgur</cp:lastModifiedBy>
  <cp:lastPrinted>2019-05-07T09:30:24Z</cp:lastPrinted>
  <dcterms:created xsi:type="dcterms:W3CDTF">1998-09-29T11:11:51Z</dcterms:created>
  <dcterms:modified xsi:type="dcterms:W3CDTF">2020-10-27T14:01:00Z</dcterms:modified>
</cp:coreProperties>
</file>